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504"/>
  </bookViews>
  <sheets>
    <sheet name="2019级教学计划进程表" sheetId="2" r:id="rId1"/>
  </sheets>
  <calcPr calcId="144525"/>
</workbook>
</file>

<file path=xl/sharedStrings.xml><?xml version="1.0" encoding="utf-8"?>
<sst xmlns="http://schemas.openxmlformats.org/spreadsheetml/2006/main" count="130">
  <si>
    <r>
      <rPr>
        <sz val="18"/>
        <color rgb="FF000000"/>
        <rFont val="黑体"/>
        <charset val="134"/>
      </rPr>
      <t>2019级</t>
    </r>
    <r>
      <rPr>
        <sz val="18"/>
        <color rgb="FF000000"/>
        <rFont val="微软雅黑"/>
        <charset val="134"/>
      </rPr>
      <t>摄影测量与遥感技术</t>
    </r>
    <r>
      <rPr>
        <sz val="18"/>
        <color rgb="FF000000"/>
        <rFont val="黑体"/>
        <charset val="134"/>
      </rPr>
      <t>专业教学计划进程表</t>
    </r>
  </si>
  <si>
    <t>课程类别</t>
  </si>
  <si>
    <t>序
号</t>
  </si>
  <si>
    <t>课程基本信息</t>
  </si>
  <si>
    <t>总
学
分</t>
  </si>
  <si>
    <t>总
学
时</t>
  </si>
  <si>
    <t>学时构成</t>
  </si>
  <si>
    <t>学期/总周数/周学时</t>
  </si>
  <si>
    <t>备注</t>
  </si>
  <si>
    <t>课程名称</t>
  </si>
  <si>
    <t>修读性质</t>
  </si>
  <si>
    <t>授课形式</t>
  </si>
  <si>
    <t>理论
教学</t>
  </si>
  <si>
    <t>实践
教学</t>
  </si>
  <si>
    <t>一</t>
  </si>
  <si>
    <t>二</t>
  </si>
  <si>
    <t>三</t>
  </si>
  <si>
    <t>四</t>
  </si>
  <si>
    <t>五</t>
  </si>
  <si>
    <t>六</t>
  </si>
  <si>
    <t>公共课程</t>
  </si>
  <si>
    <t>入学教育及军事训练</t>
  </si>
  <si>
    <t>C类</t>
  </si>
  <si>
    <t>公共必修</t>
  </si>
  <si>
    <t>集中实训</t>
  </si>
  <si>
    <t>2周</t>
  </si>
  <si>
    <t>思想道德修养与法律基础</t>
  </si>
  <si>
    <t>A类</t>
  </si>
  <si>
    <t>课堂讲授</t>
  </si>
  <si>
    <t>毛泽东思想和中国特色社会主义理论体系概论</t>
  </si>
  <si>
    <t>形势与政策</t>
  </si>
  <si>
    <t>思想政治理论实践</t>
  </si>
  <si>
    <t>其它</t>
  </si>
  <si>
    <t>大学生职业发展与就业指导</t>
  </si>
  <si>
    <t>在线学习</t>
  </si>
  <si>
    <t>√</t>
  </si>
  <si>
    <t>泛雅平台</t>
  </si>
  <si>
    <t>大学生心理健康教育</t>
  </si>
  <si>
    <t>体育与健康</t>
  </si>
  <si>
    <t>操作训练</t>
  </si>
  <si>
    <t>项目化教学</t>
  </si>
  <si>
    <t>计算机应用基础</t>
  </si>
  <si>
    <t>测地电经艺</t>
  </si>
  <si>
    <t>高职英语</t>
  </si>
  <si>
    <t>测地电艺</t>
  </si>
  <si>
    <t>高等数学</t>
  </si>
  <si>
    <t>测地</t>
  </si>
  <si>
    <t>尔雅在线课程</t>
  </si>
  <si>
    <t>公共选修</t>
  </si>
  <si>
    <t>1～6学期完成3门尔雅课程的学习任务</t>
  </si>
  <si>
    <t>创新创业基础</t>
  </si>
  <si>
    <t>小计</t>
  </si>
  <si>
    <t>专业课程</t>
  </si>
  <si>
    <t>【全岗位】
专业通识</t>
  </si>
  <si>
    <t>测量学基础</t>
  </si>
  <si>
    <t>专业必修</t>
  </si>
  <si>
    <t>理实混合</t>
  </si>
  <si>
    <t>5～19周，1～5周</t>
  </si>
  <si>
    <t>GNSS定位及控制测量</t>
  </si>
  <si>
    <t>4周</t>
  </si>
  <si>
    <t>工程测量</t>
  </si>
  <si>
    <t>地籍与房产测量</t>
  </si>
  <si>
    <t>测绘管理与法律法规</t>
  </si>
  <si>
    <t>专业限选</t>
  </si>
  <si>
    <t>GNSS定位测量实训</t>
  </si>
  <si>
    <t>1周</t>
  </si>
  <si>
    <t>创新创业课程</t>
  </si>
  <si>
    <t>仪器综合实训</t>
  </si>
  <si>
    <t>6周</t>
  </si>
  <si>
    <t>【岗位1】
摄影测量
(主要岗位)</t>
  </si>
  <si>
    <t>摄影测量</t>
  </si>
  <si>
    <t>无人机技术及应用</t>
  </si>
  <si>
    <t>9周</t>
  </si>
  <si>
    <t>计算机图像处理（PhotoShop）</t>
  </si>
  <si>
    <t>3dmax</t>
  </si>
  <si>
    <t>7周</t>
  </si>
  <si>
    <t>像控点采集实训</t>
  </si>
  <si>
    <t>外业调绘实训</t>
  </si>
  <si>
    <t>数字摄影测量实训</t>
  </si>
  <si>
    <t>3周</t>
  </si>
  <si>
    <t>专创融合</t>
  </si>
  <si>
    <t>航空摄影实训</t>
  </si>
  <si>
    <t>摄影测量基本技能训练</t>
  </si>
  <si>
    <t>(赛教融合)1～2学期</t>
  </si>
  <si>
    <t>【岗位2】
遥感技术应用
(主要岗位)</t>
  </si>
  <si>
    <t>遥感技术应用</t>
  </si>
  <si>
    <t>遥感实训</t>
  </si>
  <si>
    <t>【岗位3】
地形图测绘
(次要岗位)</t>
  </si>
  <si>
    <t>数字测图</t>
  </si>
  <si>
    <t>5周</t>
  </si>
  <si>
    <t>大比例尺地形图测绘实训</t>
  </si>
  <si>
    <t>【岗位4】
地理信息技术应用
(次要岗位)</t>
  </si>
  <si>
    <t>地理信息系统原理与应用</t>
  </si>
  <si>
    <t>ArcGIS原理与应用</t>
  </si>
  <si>
    <t>8周</t>
  </si>
  <si>
    <t>地图与地图制图</t>
  </si>
  <si>
    <t>跟岗/顶岗
实习</t>
  </si>
  <si>
    <t>摄影测量跟岗实习</t>
  </si>
  <si>
    <t>跟岗实习</t>
  </si>
  <si>
    <t>顶岗实习</t>
  </si>
  <si>
    <t>15周</t>
  </si>
  <si>
    <t>不超过6个月</t>
  </si>
  <si>
    <t>分类合计</t>
  </si>
  <si>
    <t xml:space="preserve">                             修读性质
      课程类别</t>
  </si>
  <si>
    <t>总学分</t>
  </si>
  <si>
    <t>总学时</t>
  </si>
  <si>
    <t>必修部分</t>
  </si>
  <si>
    <t>选修部分</t>
  </si>
  <si>
    <t>学分</t>
  </si>
  <si>
    <t>学时</t>
  </si>
  <si>
    <t>理论</t>
  </si>
  <si>
    <t>实践</t>
  </si>
  <si>
    <t>公共课</t>
  </si>
  <si>
    <r>
      <rPr>
        <sz val="8"/>
        <rFont val="微软雅黑"/>
        <charset val="134"/>
      </rPr>
      <t>【</t>
    </r>
    <r>
      <rPr>
        <sz val="8"/>
        <rFont val="宋体"/>
        <charset val="134"/>
      </rPr>
      <t>1</t>
    </r>
    <r>
      <rPr>
        <sz val="8"/>
        <rFont val="微软雅黑"/>
        <charset val="134"/>
      </rPr>
      <t>】</t>
    </r>
    <r>
      <rPr>
        <sz val="8"/>
        <rFont val="宋体"/>
        <charset val="134"/>
      </rPr>
      <t>公共课/专业通识课/岗位1全部必修;岗位2/3/4以专业限选为主，设置少量必修课；专业限选课主要安排在第四学期。
【2】毕业最低学分取决于专业限选课最低修读学分。
【4】学时总量：专业通识&gt;岗位1&gt;岗位2/3/4</t>
    </r>
  </si>
  <si>
    <t>专业课</t>
  </si>
  <si>
    <t>专业通识课</t>
  </si>
  <si>
    <t>岗位1：摄影测量（主要岗位）</t>
  </si>
  <si>
    <t>岗位2：遥感技术应用</t>
  </si>
  <si>
    <t>岗位3：地形图测绘</t>
  </si>
  <si>
    <t>岗位4：地理信息技术应用</t>
  </si>
  <si>
    <t>顶岗/跟岗实习</t>
  </si>
  <si>
    <t>总学时、总学分</t>
  </si>
  <si>
    <t>毕业最低学分标准</t>
  </si>
  <si>
    <t>各类课程学时比重</t>
  </si>
  <si>
    <t>必修课</t>
  </si>
  <si>
    <t>理论环节</t>
  </si>
  <si>
    <t>选修课</t>
  </si>
  <si>
    <t>实践环节</t>
  </si>
  <si>
    <t>必要的说明</t>
  </si>
  <si>
    <t>【1】本专业限选课程总数4门，要求学生至少选修3门。
【2】摄影测量基本技能训练课程是基于本专业特点，为切实提高学生专业实践技能水平、为理论教学做铺垫而开设，也是本专业教学改革的一个环节，需要学生每周晚自习按要求完成实践教学任务安排。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</si>
</sst>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####"/>
    <numFmt numFmtId="177" formatCode="##"/>
    <numFmt numFmtId="44" formatCode="_ &quot;￥&quot;* #,##0.00_ ;_ &quot;￥&quot;* \-#,##0.00_ ;_ &quot;￥&quot;* &quot;-&quot;??_ ;_ @_ "/>
    <numFmt numFmtId="178" formatCode="###"/>
  </numFmts>
  <fonts count="33">
    <font>
      <sz val="9"/>
      <name val="宋体"/>
      <charset val="134"/>
    </font>
    <font>
      <sz val="18"/>
      <name val="宋体"/>
      <charset val="134"/>
    </font>
    <font>
      <sz val="8"/>
      <name val="宋体"/>
      <charset val="134"/>
    </font>
    <font>
      <sz val="18"/>
      <color rgb="FF000000"/>
      <name val="黑体"/>
      <charset val="134"/>
    </font>
    <font>
      <sz val="18"/>
      <color indexed="8"/>
      <name val="黑体"/>
      <charset val="134"/>
    </font>
    <font>
      <sz val="18"/>
      <name val="黑体"/>
      <charset val="134"/>
    </font>
    <font>
      <sz val="8"/>
      <color indexed="8"/>
      <name val="宋体"/>
      <charset val="134"/>
    </font>
    <font>
      <sz val="8"/>
      <color rgb="FFFF0000"/>
      <name val="宋体"/>
      <charset val="134"/>
    </font>
    <font>
      <b/>
      <sz val="8"/>
      <name val="宋体"/>
      <charset val="134"/>
    </font>
    <font>
      <b/>
      <sz val="10"/>
      <name val="微软雅黑"/>
      <charset val="134"/>
    </font>
    <font>
      <sz val="9"/>
      <name val="楷体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8"/>
      <color rgb="FF000000"/>
      <name val="微软雅黑"/>
      <charset val="134"/>
    </font>
    <font>
      <sz val="8"/>
      <name val="微软雅黑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Font="0" applyAlignment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15" borderId="4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7" borderId="42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27" fillId="0" borderId="4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4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8" fillId="32" borderId="48" applyNumberFormat="0" applyAlignment="0" applyProtection="0">
      <alignment vertical="center"/>
    </xf>
    <xf numFmtId="0" fontId="29" fillId="32" borderId="43" applyNumberFormat="0" applyAlignment="0" applyProtection="0">
      <alignment vertical="center"/>
    </xf>
    <xf numFmtId="0" fontId="30" fillId="37" borderId="49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6" fillId="0" borderId="4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Continuous" vertical="center" shrinkToFit="1"/>
      <protection locked="0"/>
    </xf>
    <xf numFmtId="0" fontId="4" fillId="0" borderId="0" xfId="0" applyFont="1" applyBorder="1" applyAlignment="1" applyProtection="1">
      <alignment horizontal="centerContinuous" vertical="center" shrinkToFit="1"/>
      <protection locked="0"/>
    </xf>
    <xf numFmtId="0" fontId="5" fillId="0" borderId="0" xfId="0" applyFont="1" applyBorder="1" applyAlignment="1" applyProtection="1">
      <alignment horizontal="centerContinuous" vertical="center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 wrapText="1" shrinkToFi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 shrinkToFit="1"/>
      <protection locked="0"/>
    </xf>
    <xf numFmtId="0" fontId="6" fillId="0" borderId="4" xfId="0" applyFont="1" applyBorder="1" applyAlignment="1" applyProtection="1">
      <alignment horizontal="center" vertical="center" wrapText="1" shrinkToFi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177" fontId="6" fillId="3" borderId="4" xfId="0" applyNumberFormat="1" applyFont="1" applyFill="1" applyBorder="1" applyAlignment="1" applyProtection="1">
      <alignment horizontal="center" vertical="center" wrapText="1" shrinkToFit="1"/>
      <protection locked="0"/>
    </xf>
    <xf numFmtId="177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6" fillId="4" borderId="6" xfId="0" applyFont="1" applyFill="1" applyBorder="1" applyAlignment="1" applyProtection="1">
      <alignment horizontal="center" vertical="center" shrinkToFit="1"/>
      <protection locked="0"/>
    </xf>
    <xf numFmtId="0" fontId="6" fillId="4" borderId="5" xfId="0" applyFont="1" applyFill="1" applyBorder="1" applyAlignment="1" applyProtection="1">
      <alignment horizontal="center" vertical="center" shrinkToFit="1"/>
      <protection locked="0"/>
    </xf>
    <xf numFmtId="0" fontId="6" fillId="4" borderId="4" xfId="0" applyFont="1" applyFill="1" applyBorder="1" applyAlignment="1" applyProtection="1">
      <alignment horizontal="center" vertical="center" shrinkToFit="1"/>
      <protection locked="0"/>
    </xf>
    <xf numFmtId="177" fontId="6" fillId="4" borderId="4" xfId="0" applyNumberFormat="1" applyFont="1" applyFill="1" applyBorder="1" applyAlignment="1" applyProtection="1">
      <alignment horizontal="center" vertical="center" wrapText="1" shrinkToFit="1"/>
      <protection locked="0"/>
    </xf>
    <xf numFmtId="177" fontId="6" fillId="4" borderId="4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3" xfId="0" applyFont="1" applyFill="1" applyBorder="1" applyAlignment="1" applyProtection="1">
      <alignment horizontal="center" vertical="center" textRotation="255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1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4" xfId="0" applyFont="1" applyFill="1" applyBorder="1" applyAlignment="1" applyProtection="1">
      <alignment vertical="center" shrinkToFit="1"/>
      <protection locked="0"/>
    </xf>
    <xf numFmtId="177" fontId="7" fillId="3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4" borderId="4" xfId="0" applyFont="1" applyFill="1" applyBorder="1" applyAlignment="1" applyProtection="1">
      <alignment horizontal="centerContinuous" vertical="center" wrapText="1"/>
      <protection locked="0"/>
    </xf>
    <xf numFmtId="1" fontId="6" fillId="4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wrapText="1" shrinkToFit="1"/>
      <protection locked="0"/>
    </xf>
    <xf numFmtId="1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4" xfId="0" applyFont="1" applyFill="1" applyBorder="1" applyAlignment="1" applyProtection="1">
      <alignment horizontal="centerContinuous" vertical="center" wrapText="1" shrinkToFit="1"/>
      <protection locked="0"/>
    </xf>
    <xf numFmtId="0" fontId="6" fillId="4" borderId="4" xfId="0" applyFont="1" applyFill="1" applyBorder="1" applyAlignment="1" applyProtection="1">
      <alignment horizontal="centerContinuous" vertical="center" shrinkToFit="1"/>
      <protection locked="0"/>
    </xf>
    <xf numFmtId="0" fontId="2" fillId="4" borderId="4" xfId="0" applyFont="1" applyFill="1" applyBorder="1" applyAlignment="1" applyProtection="1">
      <alignment horizontal="centerContinuous" vertical="center" shrinkToFit="1"/>
      <protection locked="0"/>
    </xf>
    <xf numFmtId="0" fontId="2" fillId="0" borderId="4" xfId="0" applyFont="1" applyBorder="1" applyAlignment="1" applyProtection="1">
      <alignment horizontal="center" vertical="center" wrapText="1" shrinkToFit="1"/>
      <protection locked="0"/>
    </xf>
    <xf numFmtId="0" fontId="2" fillId="0" borderId="4" xfId="0" applyFont="1" applyFill="1" applyBorder="1" applyAlignment="1" applyProtection="1">
      <alignment horizontal="center" vertical="center" wrapText="1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8" fillId="5" borderId="7" xfId="0" applyFont="1" applyFill="1" applyBorder="1" applyAlignment="1" applyProtection="1">
      <alignment horizontal="center" vertical="center" textRotation="255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Continuous" vertical="center" wrapText="1" shrinkToFit="1"/>
      <protection locked="0"/>
    </xf>
    <xf numFmtId="0" fontId="2" fillId="4" borderId="8" xfId="0" applyFont="1" applyFill="1" applyBorder="1" applyAlignment="1" applyProtection="1">
      <alignment horizontal="centerContinuous" vertical="center" shrinkToFit="1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177" fontId="6" fillId="4" borderId="8" xfId="0" applyNumberFormat="1" applyFont="1" applyFill="1" applyBorder="1" applyAlignment="1" applyProtection="1">
      <alignment horizontal="center" vertical="center" wrapText="1" shrinkToFit="1"/>
      <protection locked="0"/>
    </xf>
    <xf numFmtId="1" fontId="6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textRotation="255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textRotation="255"/>
      <protection locked="0"/>
    </xf>
    <xf numFmtId="0" fontId="2" fillId="0" borderId="10" xfId="0" applyFont="1" applyBorder="1" applyAlignment="1" applyProtection="1">
      <alignment horizontal="center" vertical="center" textRotation="255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 textRotation="255"/>
      <protection locked="0"/>
    </xf>
    <xf numFmtId="0" fontId="2" fillId="0" borderId="13" xfId="0" applyFont="1" applyBorder="1" applyAlignment="1" applyProtection="1">
      <alignment horizontal="center" vertical="center" textRotation="255"/>
      <protection locked="0"/>
    </xf>
    <xf numFmtId="0" fontId="2" fillId="0" borderId="14" xfId="0" applyFont="1" applyBorder="1" applyAlignment="1" applyProtection="1">
      <alignment horizontal="center" vertical="center" textRotation="255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center" vertical="center" textRotation="255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176" fontId="2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 textRotation="255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6" fillId="0" borderId="17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19" xfId="0" applyFont="1" applyFill="1" applyBorder="1" applyAlignment="1" applyProtection="1">
      <alignment horizontal="center" vertical="center" textRotation="255"/>
      <protection locked="0"/>
    </xf>
    <xf numFmtId="0" fontId="6" fillId="0" borderId="16" xfId="0" applyFont="1" applyFill="1" applyBorder="1" applyAlignment="1" applyProtection="1">
      <alignment horizontal="center" vertical="center" textRotation="255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176" fontId="6" fillId="4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176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176" fontId="6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 textRotation="255"/>
      <protection locked="0"/>
    </xf>
    <xf numFmtId="0" fontId="2" fillId="0" borderId="24" xfId="0" applyFont="1" applyBorder="1" applyAlignment="1" applyProtection="1">
      <alignment horizontal="center" vertical="center" textRotation="255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77" fontId="6" fillId="6" borderId="4" xfId="0" applyNumberFormat="1" applyFont="1" applyFill="1" applyBorder="1" applyAlignment="1" applyProtection="1">
      <alignment horizontal="center" vertical="center" shrinkToFit="1"/>
      <protection locked="0"/>
    </xf>
    <xf numFmtId="178" fontId="6" fillId="6" borderId="4" xfId="0" applyNumberFormat="1" applyFont="1" applyFill="1" applyBorder="1" applyAlignment="1" applyProtection="1">
      <alignment horizontal="center" vertical="center" shrinkToFit="1"/>
      <protection locked="0"/>
    </xf>
    <xf numFmtId="178" fontId="6" fillId="6" borderId="4" xfId="0" applyNumberFormat="1" applyFont="1" applyFill="1" applyBorder="1" applyAlignment="1" applyProtection="1">
      <alignment horizontal="centerContinuous" vertical="center" shrinkToFit="1"/>
      <protection locked="0"/>
    </xf>
    <xf numFmtId="177" fontId="6" fillId="6" borderId="4" xfId="0" applyNumberFormat="1" applyFont="1" applyFill="1" applyBorder="1" applyAlignment="1" applyProtection="1">
      <alignment horizontal="centerContinuous" vertical="center" shrinkToFit="1"/>
      <protection locked="0"/>
    </xf>
    <xf numFmtId="0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6" borderId="4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7" fillId="6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8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176" fontId="6" fillId="0" borderId="27" xfId="0" applyNumberFormat="1" applyFont="1" applyBorder="1" applyAlignment="1" applyProtection="1">
      <alignment horizontal="center" vertical="center"/>
      <protection locked="0"/>
    </xf>
    <xf numFmtId="176" fontId="6" fillId="0" borderId="28" xfId="0" applyNumberFormat="1" applyFont="1" applyBorder="1" applyAlignment="1" applyProtection="1">
      <alignment horizontal="center" vertical="center"/>
      <protection locked="0"/>
    </xf>
    <xf numFmtId="176" fontId="6" fillId="0" borderId="4" xfId="0" applyNumberFormat="1" applyFont="1" applyBorder="1" applyAlignment="1" applyProtection="1">
      <alignment horizontal="center" vertical="center"/>
      <protection locked="0"/>
    </xf>
    <xf numFmtId="176" fontId="6" fillId="0" borderId="4" xfId="0" applyNumberFormat="1" applyFont="1" applyBorder="1" applyAlignment="1" applyProtection="1">
      <alignment horizontal="center" vertical="center" wrapText="1"/>
      <protection locked="0"/>
    </xf>
    <xf numFmtId="176" fontId="6" fillId="0" borderId="5" xfId="0" applyNumberFormat="1" applyFont="1" applyFill="1" applyBorder="1" applyAlignment="1" applyProtection="1">
      <alignment horizontal="center" vertical="center"/>
      <protection locked="0"/>
    </xf>
    <xf numFmtId="9" fontId="6" fillId="0" borderId="18" xfId="11" applyFont="1" applyFill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left" vertical="center" shrinkToFit="1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4" borderId="31" xfId="0" applyFont="1" applyFill="1" applyBorder="1" applyAlignment="1" applyProtection="1">
      <alignment horizontal="left" vertical="center" shrinkToFit="1"/>
      <protection locked="0"/>
    </xf>
    <xf numFmtId="0" fontId="6" fillId="0" borderId="31" xfId="0" applyFont="1" applyFill="1" applyBorder="1" applyAlignment="1" applyProtection="1">
      <alignment horizontal="left" vertical="center" shrinkToFit="1"/>
      <protection locked="0"/>
    </xf>
    <xf numFmtId="0" fontId="6" fillId="4" borderId="31" xfId="0" applyFont="1" applyFill="1" applyBorder="1" applyAlignment="1" applyProtection="1">
      <alignment horizontal="left" vertical="center" shrinkToFit="1"/>
      <protection locked="0"/>
    </xf>
    <xf numFmtId="0" fontId="7" fillId="0" borderId="31" xfId="0" applyFont="1" applyFill="1" applyBorder="1" applyAlignment="1" applyProtection="1">
      <alignment horizontal="left" vertical="center" shrinkToFit="1"/>
      <protection locked="0"/>
    </xf>
    <xf numFmtId="0" fontId="2" fillId="6" borderId="4" xfId="0" applyNumberFormat="1" applyFont="1" applyFill="1" applyBorder="1" applyAlignment="1" applyProtection="1">
      <alignment vertical="center" shrinkToFit="1"/>
      <protection locked="0"/>
    </xf>
    <xf numFmtId="0" fontId="6" fillId="4" borderId="32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176" fontId="6" fillId="0" borderId="29" xfId="0" applyNumberFormat="1" applyFont="1" applyBorder="1" applyAlignment="1" applyProtection="1">
      <alignment horizontal="center" vertical="center"/>
      <protection locked="0"/>
    </xf>
    <xf numFmtId="176" fontId="6" fillId="0" borderId="33" xfId="0" applyNumberFormat="1" applyFont="1" applyBorder="1" applyAlignment="1" applyProtection="1">
      <alignment horizontal="center" vertical="center"/>
      <protection locked="0"/>
    </xf>
    <xf numFmtId="176" fontId="6" fillId="0" borderId="34" xfId="0" applyNumberFormat="1" applyFont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horizontal="left" vertical="top" wrapText="1" shrinkToFit="1"/>
      <protection locked="0"/>
    </xf>
    <xf numFmtId="0" fontId="2" fillId="0" borderId="36" xfId="0" applyFont="1" applyFill="1" applyBorder="1" applyAlignment="1" applyProtection="1">
      <alignment horizontal="left" vertical="top" wrapText="1" shrinkToFit="1"/>
      <protection locked="0"/>
    </xf>
    <xf numFmtId="176" fontId="6" fillId="0" borderId="18" xfId="0" applyNumberFormat="1" applyFont="1" applyFill="1" applyBorder="1" applyAlignment="1" applyProtection="1">
      <alignment vertical="center"/>
      <protection locked="0"/>
    </xf>
    <xf numFmtId="0" fontId="2" fillId="0" borderId="34" xfId="0" applyFont="1" applyFill="1" applyBorder="1" applyAlignment="1" applyProtection="1">
      <alignment horizontal="left" vertical="top" wrapText="1" shrinkToFi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6" fillId="0" borderId="37" xfId="0" applyFont="1" applyFill="1" applyBorder="1" applyAlignment="1" applyProtection="1">
      <alignment horizontal="center" vertical="center"/>
      <protection locked="0"/>
    </xf>
    <xf numFmtId="0" fontId="6" fillId="0" borderId="38" xfId="0" applyFont="1" applyFill="1" applyBorder="1" applyAlignment="1" applyProtection="1">
      <alignment horizontal="center" vertical="center"/>
      <protection locked="0"/>
    </xf>
    <xf numFmtId="0" fontId="10" fillId="0" borderId="39" xfId="0" applyFont="1" applyFill="1" applyBorder="1" applyAlignment="1" applyProtection="1">
      <alignment horizontal="left" vertical="center" wrapText="1"/>
      <protection locked="0"/>
    </xf>
    <xf numFmtId="0" fontId="0" fillId="0" borderId="40" xfId="0" applyFont="1" applyFill="1" applyBorder="1" applyAlignment="1" applyProtection="1">
      <alignment horizontal="left" vertical="center"/>
      <protection locked="0"/>
    </xf>
    <xf numFmtId="0" fontId="0" fillId="0" borderId="41" xfId="0" applyFont="1" applyFill="1" applyBorder="1" applyAlignment="1" applyProtection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9" tint="0.799951170384838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18</xdr:col>
      <xdr:colOff>0</xdr:colOff>
      <xdr:row>7</xdr:row>
      <xdr:rowOff>36830</xdr:rowOff>
    </xdr:from>
    <xdr:to>
      <xdr:col>18</xdr:col>
      <xdr:colOff>0</xdr:colOff>
      <xdr:row>10</xdr:row>
      <xdr:rowOff>85754</xdr:rowOff>
    </xdr:to>
    <xdr:sp>
      <xdr:nvSpPr>
        <xdr:cNvPr id="2" name="AutoShape 5"/>
        <xdr:cNvSpPr/>
      </xdr:nvSpPr>
      <xdr:spPr>
        <a:xfrm>
          <a:off x="6916420" y="1566545"/>
          <a:ext cx="0" cy="597535"/>
        </a:xfrm>
        <a:prstGeom prst="wedgeRoundRectCallout">
          <a:avLst>
            <a:gd name="adj1" fmla="val -91537"/>
            <a:gd name="adj2" fmla="val 2681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800000" mc:Ignorable="a14" a14:legacySpreadsheetColorIndex="16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/>
          <a:headEnd type="none" w="med" len="med"/>
          <a:tailEnd type="none" w="med" len="med"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90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说明1：</a:t>
          </a:r>
          <a:endParaRPr lang="zh-CN" altLang="en-US" sz="900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90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备注栏仅填写“核心课”及其它“必要”信息。</a:t>
          </a:r>
          <a:endParaRPr lang="zh-CN" altLang="en-US" sz="900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67"/>
  <sheetViews>
    <sheetView showGridLines="0" showZeros="0" tabSelected="1" zoomScale="115" zoomScaleNormal="115" workbookViewId="0">
      <pane ySplit="4" topLeftCell="A20" activePane="bottomLeft" state="frozen"/>
      <selection/>
      <selection pane="bottomLeft" activeCell="M36" sqref="M36"/>
    </sheetView>
  </sheetViews>
  <sheetFormatPr defaultColWidth="0" defaultRowHeight="0" customHeight="1" zeroHeight="1"/>
  <cols>
    <col min="1" max="1" width="4.5" style="5" customWidth="1"/>
    <col min="2" max="2" width="10.1222222222222" style="5" customWidth="1"/>
    <col min="3" max="3" width="4.5" style="5" customWidth="1"/>
    <col min="4" max="4" width="19" style="5" customWidth="1"/>
    <col min="5" max="5" width="4.87777777777778" style="5" customWidth="1"/>
    <col min="6" max="6" width="8" style="5" customWidth="1"/>
    <col min="7" max="7" width="9.37777777777778" style="5" customWidth="1"/>
    <col min="8" max="15" width="4.87777777777778" style="5" customWidth="1"/>
    <col min="16" max="17" width="4.5" style="5" customWidth="1"/>
    <col min="18" max="18" width="12.6222222222222" style="5" customWidth="1"/>
    <col min="19" max="253" width="9.37777777777778" style="5" hidden="1" customWidth="1"/>
    <col min="254" max="254" width="3.5" style="5" hidden="1" customWidth="1"/>
    <col min="255" max="255" width="0.5" style="5" customWidth="1"/>
    <col min="256" max="263" width="0" style="5" hidden="1" customWidth="1"/>
    <col min="264" max="16384" width="1.37777777777778" style="5" hidden="1"/>
  </cols>
  <sheetData>
    <row r="1" s="1" customFormat="1" ht="30" customHeight="1" spans="1:255">
      <c r="A1" s="6" t="s">
        <v>0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IU1" s="128"/>
    </row>
    <row r="2" s="2" customFormat="1" ht="15.75" customHeight="1" spans="1:255">
      <c r="A2" s="9" t="s">
        <v>1</v>
      </c>
      <c r="B2" s="10"/>
      <c r="C2" s="11" t="s">
        <v>2</v>
      </c>
      <c r="D2" s="12" t="s">
        <v>3</v>
      </c>
      <c r="E2" s="12"/>
      <c r="F2" s="12"/>
      <c r="G2" s="12"/>
      <c r="H2" s="12" t="s">
        <v>4</v>
      </c>
      <c r="I2" s="12" t="s">
        <v>5</v>
      </c>
      <c r="J2" s="89" t="s">
        <v>6</v>
      </c>
      <c r="K2" s="89"/>
      <c r="L2" s="89" t="s">
        <v>7</v>
      </c>
      <c r="M2" s="89"/>
      <c r="N2" s="89"/>
      <c r="O2" s="89"/>
      <c r="P2" s="89"/>
      <c r="Q2" s="89"/>
      <c r="R2" s="110" t="s">
        <v>8</v>
      </c>
      <c r="IU2" s="4"/>
    </row>
    <row r="3" s="2" customFormat="1" ht="15.75" customHeight="1" spans="1:255">
      <c r="A3" s="13"/>
      <c r="B3" s="14"/>
      <c r="C3" s="15"/>
      <c r="D3" s="16" t="s">
        <v>9</v>
      </c>
      <c r="E3" s="16" t="s">
        <v>1</v>
      </c>
      <c r="F3" s="16" t="s">
        <v>10</v>
      </c>
      <c r="G3" s="16" t="s">
        <v>11</v>
      </c>
      <c r="H3" s="16"/>
      <c r="I3" s="16"/>
      <c r="J3" s="16" t="s">
        <v>12</v>
      </c>
      <c r="K3" s="16" t="s">
        <v>13</v>
      </c>
      <c r="L3" s="16" t="s">
        <v>14</v>
      </c>
      <c r="M3" s="16" t="s">
        <v>15</v>
      </c>
      <c r="N3" s="16" t="s">
        <v>16</v>
      </c>
      <c r="O3" s="16" t="s">
        <v>17</v>
      </c>
      <c r="P3" s="16" t="s">
        <v>18</v>
      </c>
      <c r="Q3" s="16" t="s">
        <v>19</v>
      </c>
      <c r="R3" s="111"/>
      <c r="IU3" s="4"/>
    </row>
    <row r="4" s="2" customFormat="1" ht="15.75" customHeight="1" spans="1:255">
      <c r="A4" s="13"/>
      <c r="B4" s="14"/>
      <c r="C4" s="15"/>
      <c r="D4" s="16"/>
      <c r="E4" s="16"/>
      <c r="F4" s="16"/>
      <c r="G4" s="16"/>
      <c r="H4" s="16"/>
      <c r="I4" s="16"/>
      <c r="J4" s="16"/>
      <c r="K4" s="16"/>
      <c r="L4" s="16">
        <v>15</v>
      </c>
      <c r="M4" s="16">
        <v>19</v>
      </c>
      <c r="N4" s="16">
        <v>19</v>
      </c>
      <c r="O4" s="16">
        <v>19</v>
      </c>
      <c r="P4" s="16">
        <v>20</v>
      </c>
      <c r="Q4" s="16">
        <v>15</v>
      </c>
      <c r="R4" s="111"/>
      <c r="IU4" s="4"/>
    </row>
    <row r="5" s="2" customFormat="1" ht="14.4" customHeight="1" spans="1:255">
      <c r="A5" s="13" t="s">
        <v>20</v>
      </c>
      <c r="B5" s="14"/>
      <c r="C5" s="14">
        <v>1</v>
      </c>
      <c r="D5" s="17" t="s">
        <v>21</v>
      </c>
      <c r="E5" s="18" t="s">
        <v>22</v>
      </c>
      <c r="F5" s="18" t="s">
        <v>23</v>
      </c>
      <c r="G5" s="19" t="s">
        <v>24</v>
      </c>
      <c r="H5" s="20">
        <v>2</v>
      </c>
      <c r="I5" s="20">
        <f t="shared" ref="I5:I17" si="0">SUM($J5:$K5)</f>
        <v>36</v>
      </c>
      <c r="J5" s="18"/>
      <c r="K5" s="18">
        <v>36</v>
      </c>
      <c r="L5" s="90" t="s">
        <v>25</v>
      </c>
      <c r="M5" s="90"/>
      <c r="N5" s="90"/>
      <c r="O5" s="90"/>
      <c r="P5" s="90"/>
      <c r="Q5" s="90"/>
      <c r="R5" s="112"/>
      <c r="IU5" s="4"/>
    </row>
    <row r="6" s="2" customFormat="1" ht="14.4" customHeight="1" spans="1:255">
      <c r="A6" s="13"/>
      <c r="B6" s="14"/>
      <c r="C6" s="14">
        <v>2</v>
      </c>
      <c r="D6" s="17" t="s">
        <v>26</v>
      </c>
      <c r="E6" s="18" t="s">
        <v>27</v>
      </c>
      <c r="F6" s="18" t="s">
        <v>23</v>
      </c>
      <c r="G6" s="19" t="s">
        <v>28</v>
      </c>
      <c r="H6" s="20">
        <f>I6/18</f>
        <v>2.5</v>
      </c>
      <c r="I6" s="20">
        <f t="shared" si="0"/>
        <v>45</v>
      </c>
      <c r="J6" s="18">
        <v>45</v>
      </c>
      <c r="K6" s="18"/>
      <c r="L6" s="90">
        <v>3</v>
      </c>
      <c r="M6" s="90"/>
      <c r="N6" s="90"/>
      <c r="O6" s="90"/>
      <c r="P6" s="90"/>
      <c r="Q6" s="90"/>
      <c r="R6" s="113"/>
      <c r="IU6" s="4"/>
    </row>
    <row r="7" s="2" customFormat="1" ht="14.4" customHeight="1" spans="1:255">
      <c r="A7" s="13"/>
      <c r="B7" s="14"/>
      <c r="C7" s="14">
        <v>3</v>
      </c>
      <c r="D7" s="17" t="s">
        <v>29</v>
      </c>
      <c r="E7" s="18" t="s">
        <v>27</v>
      </c>
      <c r="F7" s="18" t="s">
        <v>23</v>
      </c>
      <c r="G7" s="19" t="s">
        <v>28</v>
      </c>
      <c r="H7" s="20">
        <f t="shared" ref="H7:H15" si="1">I7/18</f>
        <v>4.22222222222222</v>
      </c>
      <c r="I7" s="20">
        <f t="shared" si="0"/>
        <v>76</v>
      </c>
      <c r="J7" s="18">
        <v>76</v>
      </c>
      <c r="K7" s="18"/>
      <c r="L7" s="90"/>
      <c r="M7" s="90">
        <v>4</v>
      </c>
      <c r="N7" s="90"/>
      <c r="O7" s="90"/>
      <c r="P7" s="90"/>
      <c r="Q7" s="90"/>
      <c r="R7" s="112"/>
      <c r="IU7" s="4"/>
    </row>
    <row r="8" s="2" customFormat="1" ht="14.4" customHeight="1" spans="1:255">
      <c r="A8" s="13"/>
      <c r="B8" s="14"/>
      <c r="C8" s="14">
        <v>4</v>
      </c>
      <c r="D8" s="17" t="s">
        <v>30</v>
      </c>
      <c r="E8" s="18" t="s">
        <v>27</v>
      </c>
      <c r="F8" s="18" t="s">
        <v>23</v>
      </c>
      <c r="G8" s="19" t="s">
        <v>28</v>
      </c>
      <c r="H8" s="20">
        <v>1</v>
      </c>
      <c r="I8" s="20">
        <f t="shared" si="0"/>
        <v>34</v>
      </c>
      <c r="J8" s="18">
        <v>34</v>
      </c>
      <c r="K8" s="18"/>
      <c r="L8" s="90">
        <v>1</v>
      </c>
      <c r="M8" s="90">
        <v>1</v>
      </c>
      <c r="N8" s="90"/>
      <c r="O8" s="90"/>
      <c r="P8" s="90"/>
      <c r="Q8" s="90"/>
      <c r="R8" s="112"/>
      <c r="IU8" s="4"/>
    </row>
    <row r="9" s="2" customFormat="1" ht="14.4" customHeight="1" spans="1:255">
      <c r="A9" s="13"/>
      <c r="B9" s="14"/>
      <c r="C9" s="14">
        <v>5</v>
      </c>
      <c r="D9" s="17" t="s">
        <v>31</v>
      </c>
      <c r="E9" s="18" t="s">
        <v>22</v>
      </c>
      <c r="F9" s="18" t="s">
        <v>23</v>
      </c>
      <c r="G9" s="19" t="s">
        <v>32</v>
      </c>
      <c r="H9" s="20">
        <v>1</v>
      </c>
      <c r="I9" s="20">
        <f t="shared" si="0"/>
        <v>0</v>
      </c>
      <c r="J9" s="18"/>
      <c r="K9" s="18"/>
      <c r="L9" s="90"/>
      <c r="M9" s="90"/>
      <c r="N9" s="90"/>
      <c r="O9" s="90"/>
      <c r="P9" s="90"/>
      <c r="Q9" s="90"/>
      <c r="R9" s="112"/>
      <c r="IU9" s="4"/>
    </row>
    <row r="10" s="2" customFormat="1" ht="14.4" customHeight="1" spans="1:255">
      <c r="A10" s="13"/>
      <c r="B10" s="14"/>
      <c r="C10" s="14">
        <v>6</v>
      </c>
      <c r="D10" s="17" t="s">
        <v>33</v>
      </c>
      <c r="E10" s="18" t="s">
        <v>27</v>
      </c>
      <c r="F10" s="18" t="s">
        <v>23</v>
      </c>
      <c r="G10" s="19" t="s">
        <v>34</v>
      </c>
      <c r="H10" s="20">
        <f t="shared" si="1"/>
        <v>2.22222222222222</v>
      </c>
      <c r="I10" s="20">
        <f t="shared" si="0"/>
        <v>40</v>
      </c>
      <c r="J10" s="18">
        <v>40</v>
      </c>
      <c r="K10" s="18"/>
      <c r="L10" s="90"/>
      <c r="M10" s="90"/>
      <c r="N10" s="90"/>
      <c r="O10" s="90"/>
      <c r="P10" s="90" t="s">
        <v>35</v>
      </c>
      <c r="Q10" s="90"/>
      <c r="R10" s="112" t="s">
        <v>36</v>
      </c>
      <c r="IU10" s="4"/>
    </row>
    <row r="11" s="2" customFormat="1" ht="14.4" customHeight="1" spans="1:255">
      <c r="A11" s="13"/>
      <c r="B11" s="14"/>
      <c r="C11" s="14">
        <v>7</v>
      </c>
      <c r="D11" s="17" t="s">
        <v>37</v>
      </c>
      <c r="E11" s="18" t="s">
        <v>27</v>
      </c>
      <c r="F11" s="18" t="s">
        <v>23</v>
      </c>
      <c r="G11" s="19" t="s">
        <v>34</v>
      </c>
      <c r="H11" s="20">
        <v>2</v>
      </c>
      <c r="I11" s="20">
        <f t="shared" si="0"/>
        <v>40</v>
      </c>
      <c r="J11" s="18">
        <v>40</v>
      </c>
      <c r="K11" s="18"/>
      <c r="L11" s="90" t="s">
        <v>35</v>
      </c>
      <c r="M11" s="90"/>
      <c r="N11" s="90"/>
      <c r="O11" s="90"/>
      <c r="P11" s="90"/>
      <c r="Q11" s="90"/>
      <c r="R11" s="112" t="s">
        <v>36</v>
      </c>
      <c r="IU11" s="4"/>
    </row>
    <row r="12" s="2" customFormat="1" ht="14.4" customHeight="1" spans="1:255">
      <c r="A12" s="13"/>
      <c r="B12" s="14"/>
      <c r="C12" s="14">
        <v>8</v>
      </c>
      <c r="D12" s="17" t="s">
        <v>38</v>
      </c>
      <c r="E12" s="18" t="s">
        <v>22</v>
      </c>
      <c r="F12" s="18" t="s">
        <v>23</v>
      </c>
      <c r="G12" s="19" t="s">
        <v>39</v>
      </c>
      <c r="H12" s="20">
        <f t="shared" si="1"/>
        <v>3.77777777777778</v>
      </c>
      <c r="I12" s="20">
        <f t="shared" si="0"/>
        <v>68</v>
      </c>
      <c r="J12" s="18"/>
      <c r="K12" s="18">
        <v>68</v>
      </c>
      <c r="L12" s="90">
        <v>2</v>
      </c>
      <c r="M12" s="90">
        <v>2</v>
      </c>
      <c r="N12" s="90"/>
      <c r="O12" s="90"/>
      <c r="P12" s="90"/>
      <c r="Q12" s="90"/>
      <c r="R12" s="112" t="s">
        <v>40</v>
      </c>
      <c r="IU12" s="4"/>
    </row>
    <row r="13" s="2" customFormat="1" ht="14.4" customHeight="1" spans="1:255">
      <c r="A13" s="13"/>
      <c r="B13" s="14"/>
      <c r="C13" s="14">
        <v>9</v>
      </c>
      <c r="D13" s="17" t="s">
        <v>41</v>
      </c>
      <c r="E13" s="18" t="s">
        <v>22</v>
      </c>
      <c r="F13" s="18" t="s">
        <v>23</v>
      </c>
      <c r="G13" s="19" t="s">
        <v>39</v>
      </c>
      <c r="H13" s="20">
        <f t="shared" si="1"/>
        <v>3.33333333333333</v>
      </c>
      <c r="I13" s="20">
        <f t="shared" si="0"/>
        <v>60</v>
      </c>
      <c r="J13" s="18"/>
      <c r="K13" s="18">
        <v>60</v>
      </c>
      <c r="L13" s="90">
        <v>4</v>
      </c>
      <c r="M13" s="90"/>
      <c r="N13" s="90"/>
      <c r="O13" s="90"/>
      <c r="P13" s="90"/>
      <c r="Q13" s="90"/>
      <c r="R13" s="112" t="s">
        <v>42</v>
      </c>
      <c r="IU13" s="4"/>
    </row>
    <row r="14" s="2" customFormat="1" ht="14.4" customHeight="1" spans="1:255">
      <c r="A14" s="13"/>
      <c r="B14" s="14"/>
      <c r="C14" s="14">
        <v>10</v>
      </c>
      <c r="D14" s="17" t="s">
        <v>43</v>
      </c>
      <c r="E14" s="18" t="s">
        <v>27</v>
      </c>
      <c r="F14" s="18" t="s">
        <v>23</v>
      </c>
      <c r="G14" s="19" t="s">
        <v>28</v>
      </c>
      <c r="H14" s="20">
        <f t="shared" si="1"/>
        <v>4.22222222222222</v>
      </c>
      <c r="I14" s="20">
        <f t="shared" si="0"/>
        <v>76</v>
      </c>
      <c r="J14" s="18">
        <v>76</v>
      </c>
      <c r="K14" s="18"/>
      <c r="L14" s="91"/>
      <c r="M14" s="90">
        <v>4</v>
      </c>
      <c r="N14" s="90"/>
      <c r="O14" s="90"/>
      <c r="P14" s="90"/>
      <c r="Q14" s="90"/>
      <c r="R14" s="112" t="s">
        <v>44</v>
      </c>
      <c r="IU14" s="4"/>
    </row>
    <row r="15" s="2" customFormat="1" ht="14.4" customHeight="1" spans="1:255">
      <c r="A15" s="13"/>
      <c r="B15" s="14"/>
      <c r="C15" s="14">
        <v>11</v>
      </c>
      <c r="D15" s="17" t="s">
        <v>45</v>
      </c>
      <c r="E15" s="18" t="s">
        <v>27</v>
      </c>
      <c r="F15" s="18" t="s">
        <v>23</v>
      </c>
      <c r="G15" s="19" t="s">
        <v>28</v>
      </c>
      <c r="H15" s="20">
        <f t="shared" si="1"/>
        <v>7.55555555555556</v>
      </c>
      <c r="I15" s="20">
        <f t="shared" si="0"/>
        <v>136</v>
      </c>
      <c r="J15" s="18">
        <v>136</v>
      </c>
      <c r="K15" s="18"/>
      <c r="L15" s="92">
        <v>4</v>
      </c>
      <c r="M15" s="90">
        <v>4</v>
      </c>
      <c r="N15" s="90"/>
      <c r="O15" s="90"/>
      <c r="P15" s="90"/>
      <c r="Q15" s="90"/>
      <c r="R15" s="112" t="s">
        <v>46</v>
      </c>
      <c r="IU15" s="4"/>
    </row>
    <row r="16" s="2" customFormat="1" ht="14.4" customHeight="1" spans="1:255">
      <c r="A16" s="13"/>
      <c r="B16" s="14"/>
      <c r="C16" s="14">
        <v>12</v>
      </c>
      <c r="D16" s="17" t="s">
        <v>47</v>
      </c>
      <c r="E16" s="18" t="s">
        <v>27</v>
      </c>
      <c r="F16" s="18" t="s">
        <v>48</v>
      </c>
      <c r="G16" s="19" t="s">
        <v>34</v>
      </c>
      <c r="H16" s="20">
        <v>3</v>
      </c>
      <c r="I16" s="20">
        <f t="shared" si="0"/>
        <v>60</v>
      </c>
      <c r="J16" s="18">
        <v>60</v>
      </c>
      <c r="K16" s="18"/>
      <c r="L16" s="92" t="s">
        <v>49</v>
      </c>
      <c r="M16" s="93"/>
      <c r="N16" s="93"/>
      <c r="O16" s="93"/>
      <c r="P16" s="93"/>
      <c r="Q16" s="93"/>
      <c r="R16" s="112" t="s">
        <v>36</v>
      </c>
      <c r="IU16" s="4"/>
    </row>
    <row r="17" s="2" customFormat="1" ht="14.4" customHeight="1" spans="1:255">
      <c r="A17" s="13"/>
      <c r="B17" s="14"/>
      <c r="C17" s="14">
        <v>13</v>
      </c>
      <c r="D17" s="21" t="s">
        <v>50</v>
      </c>
      <c r="E17" s="22" t="s">
        <v>27</v>
      </c>
      <c r="F17" s="22" t="s">
        <v>23</v>
      </c>
      <c r="G17" s="19" t="s">
        <v>34</v>
      </c>
      <c r="H17" s="20">
        <v>2</v>
      </c>
      <c r="I17" s="20">
        <f t="shared" si="0"/>
        <v>24</v>
      </c>
      <c r="J17" s="18">
        <v>24</v>
      </c>
      <c r="K17" s="18"/>
      <c r="L17" s="92"/>
      <c r="M17" s="93"/>
      <c r="N17" s="93"/>
      <c r="O17" s="93"/>
      <c r="P17" s="93"/>
      <c r="Q17" s="93"/>
      <c r="R17" s="112"/>
      <c r="IU17" s="4"/>
    </row>
    <row r="18" s="2" customFormat="1" ht="14.4" customHeight="1" spans="1:255">
      <c r="A18" s="13"/>
      <c r="B18" s="14"/>
      <c r="C18" s="23" t="s">
        <v>51</v>
      </c>
      <c r="D18" s="24"/>
      <c r="E18" s="25"/>
      <c r="F18" s="25"/>
      <c r="G18" s="26"/>
      <c r="H18" s="27">
        <f>SUM(H5:H16)</f>
        <v>36.8333333333333</v>
      </c>
      <c r="I18" s="27">
        <f t="shared" ref="I18:Q18" si="2">SUM(I5:I16)</f>
        <v>671</v>
      </c>
      <c r="J18" s="27">
        <f t="shared" si="2"/>
        <v>507</v>
      </c>
      <c r="K18" s="27">
        <f t="shared" si="2"/>
        <v>164</v>
      </c>
      <c r="L18" s="27">
        <f t="shared" si="2"/>
        <v>14</v>
      </c>
      <c r="M18" s="27">
        <f t="shared" si="2"/>
        <v>15</v>
      </c>
      <c r="N18" s="27">
        <f t="shared" si="2"/>
        <v>0</v>
      </c>
      <c r="O18" s="27">
        <f t="shared" si="2"/>
        <v>0</v>
      </c>
      <c r="P18" s="27">
        <f t="shared" si="2"/>
        <v>0</v>
      </c>
      <c r="Q18" s="27">
        <f t="shared" si="2"/>
        <v>0</v>
      </c>
      <c r="R18" s="114"/>
      <c r="IU18" s="4"/>
    </row>
    <row r="19" s="2" customFormat="1" ht="14.4" customHeight="1" spans="1:255">
      <c r="A19" s="28" t="s">
        <v>52</v>
      </c>
      <c r="B19" s="29" t="s">
        <v>53</v>
      </c>
      <c r="C19" s="29">
        <v>1</v>
      </c>
      <c r="D19" s="17" t="s">
        <v>54</v>
      </c>
      <c r="E19" s="18"/>
      <c r="F19" s="18" t="s">
        <v>55</v>
      </c>
      <c r="G19" s="19" t="s">
        <v>56</v>
      </c>
      <c r="H19" s="30">
        <f t="shared" ref="H19:H26" si="3">I19/18</f>
        <v>6.11111111111111</v>
      </c>
      <c r="I19" s="94">
        <f t="shared" ref="I19:I24" si="4">SUM($J19:$K19)</f>
        <v>110</v>
      </c>
      <c r="J19" s="94">
        <v>70</v>
      </c>
      <c r="K19" s="94">
        <v>40</v>
      </c>
      <c r="L19" s="95">
        <v>6</v>
      </c>
      <c r="M19" s="95">
        <v>4</v>
      </c>
      <c r="N19" s="95"/>
      <c r="O19" s="95"/>
      <c r="P19" s="95"/>
      <c r="Q19" s="95"/>
      <c r="R19" s="115" t="s">
        <v>57</v>
      </c>
      <c r="IU19" s="4"/>
    </row>
    <row r="20" s="2" customFormat="1" ht="14.4" customHeight="1" spans="1:255">
      <c r="A20" s="28"/>
      <c r="B20" s="29"/>
      <c r="C20" s="29">
        <v>2</v>
      </c>
      <c r="D20" s="17" t="s">
        <v>58</v>
      </c>
      <c r="E20" s="18"/>
      <c r="F20" s="18" t="s">
        <v>55</v>
      </c>
      <c r="G20" s="31" t="s">
        <v>28</v>
      </c>
      <c r="H20" s="30">
        <f t="shared" si="3"/>
        <v>2.66666666666667</v>
      </c>
      <c r="I20" s="94">
        <f t="shared" si="4"/>
        <v>48</v>
      </c>
      <c r="J20" s="94">
        <v>24</v>
      </c>
      <c r="K20" s="94">
        <v>24</v>
      </c>
      <c r="L20" s="95"/>
      <c r="M20" s="95"/>
      <c r="N20" s="95">
        <v>12</v>
      </c>
      <c r="O20" s="95"/>
      <c r="P20" s="95"/>
      <c r="Q20" s="95"/>
      <c r="R20" s="115" t="s">
        <v>59</v>
      </c>
      <c r="IU20" s="4"/>
    </row>
    <row r="21" s="2" customFormat="1" ht="14.4" customHeight="1" spans="1:255">
      <c r="A21" s="28"/>
      <c r="B21" s="29"/>
      <c r="C21" s="29">
        <v>3</v>
      </c>
      <c r="D21" s="17" t="s">
        <v>60</v>
      </c>
      <c r="E21" s="18"/>
      <c r="F21" s="18" t="s">
        <v>55</v>
      </c>
      <c r="G21" s="31" t="s">
        <v>28</v>
      </c>
      <c r="H21" s="30">
        <f t="shared" si="3"/>
        <v>3.33333333333333</v>
      </c>
      <c r="I21" s="94">
        <f t="shared" si="4"/>
        <v>60</v>
      </c>
      <c r="J21" s="94">
        <v>48</v>
      </c>
      <c r="K21" s="94">
        <v>12</v>
      </c>
      <c r="L21" s="95"/>
      <c r="M21" s="95"/>
      <c r="N21" s="95"/>
      <c r="O21" s="95">
        <v>4</v>
      </c>
      <c r="P21" s="95"/>
      <c r="Q21" s="95"/>
      <c r="R21" s="115"/>
      <c r="IU21" s="4"/>
    </row>
    <row r="22" s="2" customFormat="1" ht="14.4" customHeight="1" spans="1:255">
      <c r="A22" s="28"/>
      <c r="B22" s="29"/>
      <c r="C22" s="29">
        <v>5</v>
      </c>
      <c r="D22" s="17" t="s">
        <v>61</v>
      </c>
      <c r="E22" s="18"/>
      <c r="F22" s="18" t="s">
        <v>55</v>
      </c>
      <c r="G22" s="31" t="s">
        <v>39</v>
      </c>
      <c r="H22" s="30">
        <f t="shared" si="3"/>
        <v>3.33333333333333</v>
      </c>
      <c r="I22" s="94">
        <f t="shared" si="4"/>
        <v>60</v>
      </c>
      <c r="J22" s="94">
        <v>60</v>
      </c>
      <c r="K22" s="94"/>
      <c r="L22" s="95"/>
      <c r="M22" s="95"/>
      <c r="N22" s="95"/>
      <c r="O22" s="95">
        <v>4</v>
      </c>
      <c r="P22" s="95"/>
      <c r="Q22" s="95"/>
      <c r="R22" s="115"/>
      <c r="IU22" s="4"/>
    </row>
    <row r="23" s="2" customFormat="1" ht="14.4" customHeight="1" spans="1:255">
      <c r="A23" s="28"/>
      <c r="B23" s="29"/>
      <c r="C23" s="29">
        <v>6</v>
      </c>
      <c r="D23" s="17" t="s">
        <v>62</v>
      </c>
      <c r="E23" s="18"/>
      <c r="F23" s="18" t="s">
        <v>63</v>
      </c>
      <c r="G23" s="31" t="s">
        <v>28</v>
      </c>
      <c r="H23" s="30">
        <f t="shared" si="3"/>
        <v>1.66666666666667</v>
      </c>
      <c r="I23" s="94">
        <f t="shared" si="4"/>
        <v>30</v>
      </c>
      <c r="J23" s="94">
        <v>30</v>
      </c>
      <c r="K23" s="94"/>
      <c r="L23" s="95"/>
      <c r="M23" s="95"/>
      <c r="N23" s="95"/>
      <c r="O23" s="95">
        <v>2</v>
      </c>
      <c r="P23" s="95"/>
      <c r="Q23" s="95"/>
      <c r="R23" s="115"/>
      <c r="IU23" s="4"/>
    </row>
    <row r="24" s="2" customFormat="1" ht="14.4" customHeight="1" spans="1:255">
      <c r="A24" s="28"/>
      <c r="B24" s="29"/>
      <c r="C24" s="29">
        <v>7</v>
      </c>
      <c r="D24" s="17" t="s">
        <v>64</v>
      </c>
      <c r="E24" s="18"/>
      <c r="F24" s="18" t="s">
        <v>55</v>
      </c>
      <c r="G24" s="19" t="s">
        <v>24</v>
      </c>
      <c r="H24" s="30">
        <f t="shared" si="3"/>
        <v>1.66666666666667</v>
      </c>
      <c r="I24" s="94">
        <f t="shared" si="4"/>
        <v>30</v>
      </c>
      <c r="J24" s="94"/>
      <c r="K24" s="94">
        <v>30</v>
      </c>
      <c r="L24" s="95"/>
      <c r="M24" s="95"/>
      <c r="N24" s="95" t="s">
        <v>65</v>
      </c>
      <c r="O24" s="95"/>
      <c r="P24" s="95"/>
      <c r="Q24" s="95"/>
      <c r="R24" s="115"/>
      <c r="IU24" s="4"/>
    </row>
    <row r="25" s="2" customFormat="1" ht="14.4" customHeight="1" spans="1:255">
      <c r="A25" s="28"/>
      <c r="B25" s="29"/>
      <c r="C25" s="29">
        <v>8</v>
      </c>
      <c r="D25" s="32" t="s">
        <v>66</v>
      </c>
      <c r="E25" s="22"/>
      <c r="F25" s="22" t="s">
        <v>63</v>
      </c>
      <c r="G25" s="33" t="s">
        <v>28</v>
      </c>
      <c r="H25" s="30">
        <f t="shared" si="3"/>
        <v>1.11111111111111</v>
      </c>
      <c r="I25" s="94">
        <v>20</v>
      </c>
      <c r="J25" s="94"/>
      <c r="K25" s="94"/>
      <c r="L25" s="95"/>
      <c r="M25" s="95"/>
      <c r="N25" s="95"/>
      <c r="O25" s="95">
        <v>2</v>
      </c>
      <c r="P25" s="95"/>
      <c r="Q25" s="95"/>
      <c r="R25" s="115"/>
      <c r="IU25" s="4"/>
    </row>
    <row r="26" s="2" customFormat="1" ht="14.4" customHeight="1" spans="1:255">
      <c r="A26" s="28"/>
      <c r="B26" s="29"/>
      <c r="C26" s="29">
        <v>9</v>
      </c>
      <c r="D26" s="17" t="s">
        <v>67</v>
      </c>
      <c r="E26" s="18"/>
      <c r="F26" s="18" t="s">
        <v>55</v>
      </c>
      <c r="G26" s="19" t="s">
        <v>39</v>
      </c>
      <c r="H26" s="30">
        <f t="shared" si="3"/>
        <v>8.66666666666667</v>
      </c>
      <c r="I26" s="94">
        <f>SUM($J26:$K26)</f>
        <v>156</v>
      </c>
      <c r="J26" s="94"/>
      <c r="K26" s="94">
        <v>156</v>
      </c>
      <c r="L26" s="95"/>
      <c r="M26" s="95"/>
      <c r="N26" s="95"/>
      <c r="O26" s="95"/>
      <c r="P26" s="95" t="s">
        <v>68</v>
      </c>
      <c r="Q26" s="95"/>
      <c r="R26" s="115"/>
      <c r="IU26" s="4"/>
    </row>
    <row r="27" s="2" customFormat="1" ht="14.4" customHeight="1" spans="1:255">
      <c r="A27" s="28"/>
      <c r="B27" s="29"/>
      <c r="C27" s="34" t="s">
        <v>51</v>
      </c>
      <c r="D27" s="34"/>
      <c r="E27" s="25"/>
      <c r="F27" s="25"/>
      <c r="G27" s="26"/>
      <c r="H27" s="35">
        <f t="shared" ref="H27:Q27" si="5">SUM(H19:H26)</f>
        <v>28.5555555555556</v>
      </c>
      <c r="I27" s="35">
        <f t="shared" si="5"/>
        <v>514</v>
      </c>
      <c r="J27" s="35">
        <f t="shared" si="5"/>
        <v>232</v>
      </c>
      <c r="K27" s="35">
        <f t="shared" si="5"/>
        <v>262</v>
      </c>
      <c r="L27" s="35">
        <f t="shared" si="5"/>
        <v>6</v>
      </c>
      <c r="M27" s="35">
        <f t="shared" si="5"/>
        <v>4</v>
      </c>
      <c r="N27" s="35">
        <f t="shared" si="5"/>
        <v>12</v>
      </c>
      <c r="O27" s="35">
        <f t="shared" si="5"/>
        <v>12</v>
      </c>
      <c r="P27" s="35">
        <f t="shared" si="5"/>
        <v>0</v>
      </c>
      <c r="Q27" s="35">
        <f t="shared" si="5"/>
        <v>0</v>
      </c>
      <c r="R27" s="116"/>
      <c r="IU27" s="4"/>
    </row>
    <row r="28" s="2" customFormat="1" ht="14.4" customHeight="1" spans="1:255">
      <c r="A28" s="28"/>
      <c r="B28" s="36" t="s">
        <v>69</v>
      </c>
      <c r="C28" s="15">
        <v>1</v>
      </c>
      <c r="D28" s="17" t="s">
        <v>70</v>
      </c>
      <c r="E28" s="18"/>
      <c r="F28" s="18" t="s">
        <v>55</v>
      </c>
      <c r="G28" s="19" t="s">
        <v>28</v>
      </c>
      <c r="H28" s="30">
        <f>I28/18</f>
        <v>3.33333333333333</v>
      </c>
      <c r="I28" s="94">
        <f t="shared" ref="I28:I36" si="6">SUM($J28:$K28)</f>
        <v>60</v>
      </c>
      <c r="J28" s="94">
        <v>60</v>
      </c>
      <c r="K28" s="94"/>
      <c r="L28" s="95"/>
      <c r="M28" s="95">
        <v>4</v>
      </c>
      <c r="N28" s="95"/>
      <c r="O28" s="95"/>
      <c r="P28" s="95"/>
      <c r="Q28" s="95"/>
      <c r="R28" s="115"/>
      <c r="IU28" s="4"/>
    </row>
    <row r="29" s="2" customFormat="1" ht="14.4" customHeight="1" spans="1:255">
      <c r="A29" s="28"/>
      <c r="B29" s="36"/>
      <c r="C29" s="15">
        <v>2</v>
      </c>
      <c r="D29" s="17" t="s">
        <v>71</v>
      </c>
      <c r="E29" s="18"/>
      <c r="F29" s="18" t="s">
        <v>63</v>
      </c>
      <c r="G29" s="19" t="s">
        <v>56</v>
      </c>
      <c r="H29" s="30">
        <f>I29/30</f>
        <v>1.2</v>
      </c>
      <c r="I29" s="94">
        <f t="shared" si="6"/>
        <v>36</v>
      </c>
      <c r="J29" s="94">
        <v>18</v>
      </c>
      <c r="K29" s="94">
        <v>18</v>
      </c>
      <c r="L29" s="95"/>
      <c r="M29" s="95"/>
      <c r="N29" s="95">
        <v>4</v>
      </c>
      <c r="O29" s="95"/>
      <c r="P29" s="95"/>
      <c r="Q29" s="95"/>
      <c r="R29" s="115" t="s">
        <v>72</v>
      </c>
      <c r="IU29" s="4"/>
    </row>
    <row r="30" s="2" customFormat="1" ht="14.4" customHeight="1" spans="1:255">
      <c r="A30" s="28"/>
      <c r="B30" s="36"/>
      <c r="C30" s="15">
        <v>3</v>
      </c>
      <c r="D30" s="17" t="s">
        <v>73</v>
      </c>
      <c r="E30" s="18"/>
      <c r="F30" s="18" t="s">
        <v>55</v>
      </c>
      <c r="G30" s="19" t="s">
        <v>39</v>
      </c>
      <c r="H30" s="30">
        <f>I30/18</f>
        <v>3.33333333333333</v>
      </c>
      <c r="I30" s="94">
        <f t="shared" si="6"/>
        <v>60</v>
      </c>
      <c r="J30" s="94"/>
      <c r="K30" s="94">
        <v>60</v>
      </c>
      <c r="L30" s="95">
        <v>4</v>
      </c>
      <c r="M30" s="95"/>
      <c r="N30" s="95"/>
      <c r="O30" s="95"/>
      <c r="P30" s="95"/>
      <c r="Q30" s="95"/>
      <c r="R30" s="115"/>
      <c r="IU30" s="4"/>
    </row>
    <row r="31" s="2" customFormat="1" ht="14.4" customHeight="1" spans="1:255">
      <c r="A31" s="28"/>
      <c r="B31" s="36"/>
      <c r="C31" s="15">
        <v>4</v>
      </c>
      <c r="D31" s="17" t="s">
        <v>74</v>
      </c>
      <c r="E31" s="18"/>
      <c r="F31" s="18" t="s">
        <v>55</v>
      </c>
      <c r="G31" s="19" t="s">
        <v>39</v>
      </c>
      <c r="H31" s="30">
        <v>2</v>
      </c>
      <c r="I31" s="94">
        <f t="shared" si="6"/>
        <v>42</v>
      </c>
      <c r="J31" s="94"/>
      <c r="K31" s="94">
        <v>42</v>
      </c>
      <c r="L31" s="95"/>
      <c r="M31" s="95"/>
      <c r="N31" s="95"/>
      <c r="O31" s="95">
        <v>6</v>
      </c>
      <c r="P31" s="95"/>
      <c r="Q31" s="95"/>
      <c r="R31" s="115" t="s">
        <v>75</v>
      </c>
      <c r="IU31" s="4"/>
    </row>
    <row r="32" s="2" customFormat="1" ht="14.4" customHeight="1" spans="1:255">
      <c r="A32" s="28"/>
      <c r="B32" s="36"/>
      <c r="C32" s="15">
        <v>5</v>
      </c>
      <c r="D32" s="17" t="s">
        <v>76</v>
      </c>
      <c r="E32" s="18"/>
      <c r="F32" s="18" t="s">
        <v>55</v>
      </c>
      <c r="G32" s="19" t="s">
        <v>24</v>
      </c>
      <c r="H32" s="30">
        <f>I32/18</f>
        <v>1.66666666666667</v>
      </c>
      <c r="I32" s="94">
        <f t="shared" si="6"/>
        <v>30</v>
      </c>
      <c r="J32" s="94"/>
      <c r="K32" s="94">
        <v>30</v>
      </c>
      <c r="L32" s="95"/>
      <c r="M32" s="95"/>
      <c r="N32" s="95" t="s">
        <v>65</v>
      </c>
      <c r="O32" s="95"/>
      <c r="P32" s="95"/>
      <c r="Q32" s="95"/>
      <c r="R32" s="115"/>
      <c r="IU32" s="4"/>
    </row>
    <row r="33" s="2" customFormat="1" ht="14.4" customHeight="1" spans="1:255">
      <c r="A33" s="28"/>
      <c r="B33" s="36"/>
      <c r="C33" s="15">
        <v>6</v>
      </c>
      <c r="D33" s="17" t="s">
        <v>77</v>
      </c>
      <c r="E33" s="18"/>
      <c r="F33" s="18" t="s">
        <v>55</v>
      </c>
      <c r="G33" s="19" t="s">
        <v>24</v>
      </c>
      <c r="H33" s="30">
        <f>I33/18</f>
        <v>1.66666666666667</v>
      </c>
      <c r="I33" s="94">
        <f t="shared" si="6"/>
        <v>30</v>
      </c>
      <c r="J33" s="94"/>
      <c r="K33" s="94">
        <v>30</v>
      </c>
      <c r="L33" s="95"/>
      <c r="M33" s="95"/>
      <c r="N33" s="95" t="s">
        <v>65</v>
      </c>
      <c r="O33" s="95"/>
      <c r="P33" s="95"/>
      <c r="Q33" s="95"/>
      <c r="R33" s="115"/>
      <c r="IU33" s="4"/>
    </row>
    <row r="34" s="2" customFormat="1" ht="14.4" customHeight="1" spans="1:255">
      <c r="A34" s="28"/>
      <c r="B34" s="36"/>
      <c r="C34" s="15">
        <v>7</v>
      </c>
      <c r="D34" s="32" t="s">
        <v>78</v>
      </c>
      <c r="E34" s="22"/>
      <c r="F34" s="22" t="s">
        <v>55</v>
      </c>
      <c r="G34" s="33" t="s">
        <v>24</v>
      </c>
      <c r="H34" s="37">
        <f>I34/18</f>
        <v>5</v>
      </c>
      <c r="I34" s="96">
        <f t="shared" si="6"/>
        <v>90</v>
      </c>
      <c r="J34" s="96"/>
      <c r="K34" s="96">
        <v>90</v>
      </c>
      <c r="L34" s="97"/>
      <c r="M34" s="97"/>
      <c r="N34" s="97"/>
      <c r="O34" s="97" t="s">
        <v>79</v>
      </c>
      <c r="P34" s="97"/>
      <c r="Q34" s="97"/>
      <c r="R34" s="117" t="s">
        <v>80</v>
      </c>
      <c r="IU34" s="4"/>
    </row>
    <row r="35" s="2" customFormat="1" ht="14.4" customHeight="1" spans="1:255">
      <c r="A35" s="28"/>
      <c r="B35" s="36"/>
      <c r="C35" s="15">
        <v>8</v>
      </c>
      <c r="D35" s="17" t="s">
        <v>81</v>
      </c>
      <c r="E35" s="18"/>
      <c r="F35" s="18" t="s">
        <v>55</v>
      </c>
      <c r="G35" s="19" t="s">
        <v>24</v>
      </c>
      <c r="H35" s="30">
        <f>I35/18</f>
        <v>1.66666666666667</v>
      </c>
      <c r="I35" s="94">
        <f t="shared" si="6"/>
        <v>30</v>
      </c>
      <c r="J35" s="94"/>
      <c r="K35" s="94">
        <v>30</v>
      </c>
      <c r="L35" s="95"/>
      <c r="M35" s="95"/>
      <c r="N35" s="95"/>
      <c r="O35" s="95" t="s">
        <v>65</v>
      </c>
      <c r="P35" s="95"/>
      <c r="Q35" s="95"/>
      <c r="R35" s="115"/>
      <c r="IU35" s="4"/>
    </row>
    <row r="36" s="2" customFormat="1" ht="14.4" customHeight="1" spans="1:255">
      <c r="A36" s="28"/>
      <c r="B36" s="36"/>
      <c r="C36" s="15">
        <v>9</v>
      </c>
      <c r="D36" s="32" t="s">
        <v>82</v>
      </c>
      <c r="E36" s="22"/>
      <c r="F36" s="22" t="s">
        <v>55</v>
      </c>
      <c r="G36" s="33" t="s">
        <v>32</v>
      </c>
      <c r="H36" s="30">
        <f>I36/18</f>
        <v>3.33333333333333</v>
      </c>
      <c r="I36" s="94">
        <f t="shared" si="6"/>
        <v>60</v>
      </c>
      <c r="J36" s="94"/>
      <c r="K36" s="94">
        <v>60</v>
      </c>
      <c r="L36" s="95">
        <v>2</v>
      </c>
      <c r="M36" s="95">
        <v>2</v>
      </c>
      <c r="N36" s="95"/>
      <c r="O36" s="95"/>
      <c r="P36" s="95"/>
      <c r="Q36" s="95"/>
      <c r="R36" s="115" t="s">
        <v>83</v>
      </c>
      <c r="IU36" s="4"/>
    </row>
    <row r="37" s="3" customFormat="1" ht="14.4" customHeight="1" spans="1:255">
      <c r="A37" s="28"/>
      <c r="B37" s="36"/>
      <c r="C37" s="38" t="s">
        <v>51</v>
      </c>
      <c r="D37" s="39"/>
      <c r="E37" s="25"/>
      <c r="F37" s="25"/>
      <c r="G37" s="26"/>
      <c r="H37" s="35">
        <f>SUM(H28:H36)</f>
        <v>23.2</v>
      </c>
      <c r="I37" s="35">
        <f t="shared" ref="I37:Q37" si="7">SUM(I28:I36)</f>
        <v>438</v>
      </c>
      <c r="J37" s="35">
        <f t="shared" si="7"/>
        <v>78</v>
      </c>
      <c r="K37" s="35">
        <f t="shared" si="7"/>
        <v>360</v>
      </c>
      <c r="L37" s="35">
        <f t="shared" si="7"/>
        <v>6</v>
      </c>
      <c r="M37" s="35">
        <f t="shared" si="7"/>
        <v>6</v>
      </c>
      <c r="N37" s="35">
        <f t="shared" si="7"/>
        <v>4</v>
      </c>
      <c r="O37" s="35">
        <f t="shared" si="7"/>
        <v>6</v>
      </c>
      <c r="P37" s="35">
        <f t="shared" si="7"/>
        <v>0</v>
      </c>
      <c r="Q37" s="35">
        <f t="shared" si="7"/>
        <v>0</v>
      </c>
      <c r="R37" s="116"/>
      <c r="IU37" s="4"/>
    </row>
    <row r="38" s="2" customFormat="1" ht="14.4" customHeight="1" spans="1:255">
      <c r="A38" s="28"/>
      <c r="B38" s="36" t="s">
        <v>84</v>
      </c>
      <c r="C38" s="15">
        <v>1</v>
      </c>
      <c r="D38" s="17" t="s">
        <v>85</v>
      </c>
      <c r="E38" s="18"/>
      <c r="F38" s="18" t="s">
        <v>55</v>
      </c>
      <c r="G38" s="19" t="s">
        <v>56</v>
      </c>
      <c r="H38" s="30">
        <f>I38/18</f>
        <v>2.5</v>
      </c>
      <c r="I38" s="94">
        <f>SUM($J38:$K38)</f>
        <v>45</v>
      </c>
      <c r="J38" s="94">
        <v>30</v>
      </c>
      <c r="K38" s="94">
        <v>15</v>
      </c>
      <c r="L38" s="95"/>
      <c r="M38" s="95"/>
      <c r="N38" s="95">
        <v>3</v>
      </c>
      <c r="O38" s="95"/>
      <c r="P38" s="95"/>
      <c r="Q38" s="95"/>
      <c r="R38" s="115"/>
      <c r="IU38" s="4"/>
    </row>
    <row r="39" s="2" customFormat="1" ht="14.4" customHeight="1" spans="1:255">
      <c r="A39" s="28"/>
      <c r="B39" s="36"/>
      <c r="C39" s="15">
        <v>2</v>
      </c>
      <c r="D39" s="17" t="s">
        <v>86</v>
      </c>
      <c r="E39" s="18"/>
      <c r="F39" s="18" t="s">
        <v>55</v>
      </c>
      <c r="G39" s="19" t="s">
        <v>24</v>
      </c>
      <c r="H39" s="30">
        <f>I39/18</f>
        <v>1.66666666666667</v>
      </c>
      <c r="I39" s="94">
        <f>SUM($J39:$K39)</f>
        <v>30</v>
      </c>
      <c r="J39" s="94"/>
      <c r="K39" s="94">
        <v>30</v>
      </c>
      <c r="L39" s="95"/>
      <c r="M39" s="95"/>
      <c r="N39" s="95" t="s">
        <v>65</v>
      </c>
      <c r="O39" s="95"/>
      <c r="P39" s="95"/>
      <c r="Q39" s="95"/>
      <c r="R39" s="115"/>
      <c r="IU39" s="4"/>
    </row>
    <row r="40" s="2" customFormat="1" ht="14.4" customHeight="1" spans="1:255">
      <c r="A40" s="28"/>
      <c r="B40" s="36"/>
      <c r="C40" s="38" t="s">
        <v>51</v>
      </c>
      <c r="D40" s="39"/>
      <c r="E40" s="25"/>
      <c r="F40" s="25"/>
      <c r="G40" s="26"/>
      <c r="H40" s="35">
        <f>SUM(H38:H39)</f>
        <v>4.16666666666667</v>
      </c>
      <c r="I40" s="35">
        <f t="shared" ref="I40:Q40" si="8">SUM(I38:I39)</f>
        <v>75</v>
      </c>
      <c r="J40" s="35">
        <f t="shared" si="8"/>
        <v>30</v>
      </c>
      <c r="K40" s="35">
        <f t="shared" si="8"/>
        <v>45</v>
      </c>
      <c r="L40" s="35">
        <f t="shared" si="8"/>
        <v>0</v>
      </c>
      <c r="M40" s="35">
        <f t="shared" si="8"/>
        <v>0</v>
      </c>
      <c r="N40" s="35">
        <f t="shared" si="8"/>
        <v>3</v>
      </c>
      <c r="O40" s="35">
        <f t="shared" si="8"/>
        <v>0</v>
      </c>
      <c r="P40" s="35">
        <f t="shared" si="8"/>
        <v>0</v>
      </c>
      <c r="Q40" s="35">
        <f t="shared" si="8"/>
        <v>0</v>
      </c>
      <c r="R40" s="116"/>
      <c r="IU40" s="4"/>
    </row>
    <row r="41" s="2" customFormat="1" ht="14.4" customHeight="1" spans="1:255">
      <c r="A41" s="28"/>
      <c r="B41" s="36" t="s">
        <v>87</v>
      </c>
      <c r="C41" s="36">
        <v>1</v>
      </c>
      <c r="D41" s="17" t="s">
        <v>88</v>
      </c>
      <c r="E41" s="18"/>
      <c r="F41" s="18" t="s">
        <v>55</v>
      </c>
      <c r="G41" s="19" t="s">
        <v>56</v>
      </c>
      <c r="H41" s="30">
        <f>I41/18</f>
        <v>3.33333333333333</v>
      </c>
      <c r="I41" s="94">
        <f>SUM($J41:$K41)</f>
        <v>60</v>
      </c>
      <c r="J41" s="94">
        <v>30</v>
      </c>
      <c r="K41" s="94">
        <v>30</v>
      </c>
      <c r="L41" s="95"/>
      <c r="M41" s="95"/>
      <c r="N41" s="95">
        <v>12</v>
      </c>
      <c r="O41" s="95"/>
      <c r="P41" s="95"/>
      <c r="Q41" s="118"/>
      <c r="R41" s="115" t="s">
        <v>89</v>
      </c>
      <c r="IU41" s="4"/>
    </row>
    <row r="42" s="2" customFormat="1" ht="14.4" customHeight="1" spans="1:255">
      <c r="A42" s="28"/>
      <c r="B42" s="36"/>
      <c r="C42" s="36">
        <v>2</v>
      </c>
      <c r="D42" s="17" t="s">
        <v>90</v>
      </c>
      <c r="E42" s="18"/>
      <c r="F42" s="18" t="s">
        <v>55</v>
      </c>
      <c r="G42" s="19" t="s">
        <v>24</v>
      </c>
      <c r="H42" s="30">
        <f>I42/18</f>
        <v>6.66666666666667</v>
      </c>
      <c r="I42" s="94">
        <f>SUM($J42:$K42)</f>
        <v>120</v>
      </c>
      <c r="J42" s="94"/>
      <c r="K42" s="94">
        <v>120</v>
      </c>
      <c r="L42" s="95"/>
      <c r="M42" s="95" t="s">
        <v>59</v>
      </c>
      <c r="N42" s="95"/>
      <c r="O42" s="95"/>
      <c r="P42" s="95"/>
      <c r="Q42" s="118"/>
      <c r="R42" s="115"/>
      <c r="IU42" s="4"/>
    </row>
    <row r="43" s="2" customFormat="1" ht="14.4" customHeight="1" spans="1:255">
      <c r="A43" s="28"/>
      <c r="B43" s="36"/>
      <c r="C43" s="38" t="s">
        <v>51</v>
      </c>
      <c r="D43" s="40"/>
      <c r="E43" s="25"/>
      <c r="F43" s="25"/>
      <c r="G43" s="26"/>
      <c r="H43" s="35">
        <f>SUM(H41:H42)</f>
        <v>10</v>
      </c>
      <c r="I43" s="35">
        <f t="shared" ref="I43:Q43" si="9">SUM(I41:I42)</f>
        <v>180</v>
      </c>
      <c r="J43" s="35">
        <f t="shared" si="9"/>
        <v>30</v>
      </c>
      <c r="K43" s="35">
        <f t="shared" si="9"/>
        <v>150</v>
      </c>
      <c r="L43" s="35">
        <f t="shared" si="9"/>
        <v>0</v>
      </c>
      <c r="M43" s="35">
        <f t="shared" si="9"/>
        <v>0</v>
      </c>
      <c r="N43" s="35">
        <f t="shared" si="9"/>
        <v>12</v>
      </c>
      <c r="O43" s="35">
        <f t="shared" si="9"/>
        <v>0</v>
      </c>
      <c r="P43" s="35">
        <f t="shared" si="9"/>
        <v>0</v>
      </c>
      <c r="Q43" s="35">
        <f t="shared" si="9"/>
        <v>0</v>
      </c>
      <c r="R43" s="116"/>
      <c r="IU43" s="4"/>
    </row>
    <row r="44" s="2" customFormat="1" ht="14.4" customHeight="1" spans="1:255">
      <c r="A44" s="28"/>
      <c r="B44" s="36" t="s">
        <v>91</v>
      </c>
      <c r="C44" s="41">
        <v>1</v>
      </c>
      <c r="D44" s="17" t="s">
        <v>92</v>
      </c>
      <c r="E44" s="18"/>
      <c r="F44" s="18" t="s">
        <v>55</v>
      </c>
      <c r="G44" s="19" t="s">
        <v>28</v>
      </c>
      <c r="H44" s="30">
        <f>I44/18</f>
        <v>3.33333333333333</v>
      </c>
      <c r="I44" s="94">
        <f>SUM($J44:$K44)</f>
        <v>60</v>
      </c>
      <c r="J44" s="94">
        <v>60</v>
      </c>
      <c r="K44" s="94"/>
      <c r="L44" s="95"/>
      <c r="M44" s="95"/>
      <c r="N44" s="95">
        <v>4</v>
      </c>
      <c r="O44" s="95"/>
      <c r="P44" s="95"/>
      <c r="Q44" s="118"/>
      <c r="R44" s="115"/>
      <c r="IU44" s="4"/>
    </row>
    <row r="45" s="2" customFormat="1" ht="14.4" customHeight="1" spans="1:255">
      <c r="A45" s="28"/>
      <c r="B45" s="36"/>
      <c r="C45" s="41">
        <v>2</v>
      </c>
      <c r="D45" s="17" t="s">
        <v>93</v>
      </c>
      <c r="E45" s="18"/>
      <c r="F45" s="18" t="s">
        <v>55</v>
      </c>
      <c r="G45" s="19" t="s">
        <v>39</v>
      </c>
      <c r="H45" s="30">
        <f>I45/18</f>
        <v>3.55555555555556</v>
      </c>
      <c r="I45" s="94">
        <f>SUM($J45:$K45)</f>
        <v>64</v>
      </c>
      <c r="J45" s="94"/>
      <c r="K45" s="94">
        <v>64</v>
      </c>
      <c r="L45" s="95"/>
      <c r="M45" s="95"/>
      <c r="N45" s="95"/>
      <c r="O45" s="95">
        <v>8</v>
      </c>
      <c r="P45" s="95"/>
      <c r="Q45" s="118"/>
      <c r="R45" s="115" t="s">
        <v>94</v>
      </c>
      <c r="IU45" s="4"/>
    </row>
    <row r="46" s="2" customFormat="1" ht="14.4" customHeight="1" spans="1:255">
      <c r="A46" s="28"/>
      <c r="B46" s="36"/>
      <c r="C46" s="41">
        <v>3</v>
      </c>
      <c r="D46" s="17" t="s">
        <v>95</v>
      </c>
      <c r="E46" s="18"/>
      <c r="F46" s="18" t="s">
        <v>63</v>
      </c>
      <c r="G46" s="19" t="s">
        <v>56</v>
      </c>
      <c r="H46" s="30">
        <f>I46/18</f>
        <v>2.66666666666667</v>
      </c>
      <c r="I46" s="94">
        <f>SUM($J46:$K46)</f>
        <v>48</v>
      </c>
      <c r="J46" s="94"/>
      <c r="K46" s="94">
        <v>48</v>
      </c>
      <c r="L46" s="95"/>
      <c r="M46" s="95"/>
      <c r="N46" s="95">
        <v>12</v>
      </c>
      <c r="O46" s="95"/>
      <c r="P46" s="95"/>
      <c r="Q46" s="118"/>
      <c r="R46" s="115" t="s">
        <v>59</v>
      </c>
      <c r="IU46" s="4"/>
    </row>
    <row r="47" s="2" customFormat="1" ht="14.4" customHeight="1" spans="1:255">
      <c r="A47" s="28"/>
      <c r="B47" s="36"/>
      <c r="C47" s="38" t="s">
        <v>51</v>
      </c>
      <c r="D47" s="40"/>
      <c r="E47" s="25"/>
      <c r="F47" s="25"/>
      <c r="G47" s="26"/>
      <c r="H47" s="35">
        <f>SUM(H44:H46)</f>
        <v>9.55555555555556</v>
      </c>
      <c r="I47" s="35">
        <f t="shared" ref="I47:Q47" si="10">SUM(I44:I46)</f>
        <v>172</v>
      </c>
      <c r="J47" s="35">
        <f t="shared" si="10"/>
        <v>60</v>
      </c>
      <c r="K47" s="35">
        <f t="shared" si="10"/>
        <v>112</v>
      </c>
      <c r="L47" s="35">
        <f t="shared" si="10"/>
        <v>0</v>
      </c>
      <c r="M47" s="35">
        <f t="shared" si="10"/>
        <v>0</v>
      </c>
      <c r="N47" s="35">
        <f t="shared" si="10"/>
        <v>16</v>
      </c>
      <c r="O47" s="35">
        <f t="shared" si="10"/>
        <v>8</v>
      </c>
      <c r="P47" s="35">
        <f t="shared" si="10"/>
        <v>0</v>
      </c>
      <c r="Q47" s="35">
        <f t="shared" si="10"/>
        <v>0</v>
      </c>
      <c r="R47" s="116"/>
      <c r="IU47" s="4"/>
    </row>
    <row r="48" s="2" customFormat="1" ht="14.4" customHeight="1" spans="1:255">
      <c r="A48" s="28"/>
      <c r="B48" s="29" t="s">
        <v>96</v>
      </c>
      <c r="C48" s="42">
        <v>1</v>
      </c>
      <c r="D48" s="43" t="s">
        <v>97</v>
      </c>
      <c r="E48" s="18" t="s">
        <v>22</v>
      </c>
      <c r="F48" s="18" t="s">
        <v>55</v>
      </c>
      <c r="G48" s="19" t="s">
        <v>98</v>
      </c>
      <c r="H48" s="30">
        <f>I48/30</f>
        <v>5.2</v>
      </c>
      <c r="I48" s="94">
        <f>SUM($J48:$K48)</f>
        <v>156</v>
      </c>
      <c r="J48" s="94"/>
      <c r="K48" s="94">
        <v>156</v>
      </c>
      <c r="L48" s="95"/>
      <c r="M48" s="95"/>
      <c r="N48" s="95"/>
      <c r="O48" s="95"/>
      <c r="P48" s="95" t="s">
        <v>68</v>
      </c>
      <c r="Q48" s="118"/>
      <c r="R48" s="115"/>
      <c r="IU48" s="4"/>
    </row>
    <row r="49" s="2" customFormat="1" ht="14.4" customHeight="1" spans="1:255">
      <c r="A49" s="28"/>
      <c r="B49" s="29"/>
      <c r="C49" s="41">
        <v>3</v>
      </c>
      <c r="D49" s="17" t="s">
        <v>99</v>
      </c>
      <c r="E49" s="18" t="s">
        <v>22</v>
      </c>
      <c r="F49" s="18" t="s">
        <v>55</v>
      </c>
      <c r="G49" s="19" t="s">
        <v>99</v>
      </c>
      <c r="H49" s="30">
        <f>I49/30</f>
        <v>13</v>
      </c>
      <c r="I49" s="94">
        <f>SUM($J49:$K49)</f>
        <v>390</v>
      </c>
      <c r="J49" s="94"/>
      <c r="K49" s="94">
        <v>390</v>
      </c>
      <c r="L49" s="95"/>
      <c r="M49" s="95"/>
      <c r="N49" s="95"/>
      <c r="O49" s="95"/>
      <c r="P49" s="95"/>
      <c r="Q49" s="95" t="s">
        <v>100</v>
      </c>
      <c r="R49" s="115" t="s">
        <v>101</v>
      </c>
      <c r="IU49" s="4"/>
    </row>
    <row r="50" s="2" customFormat="1" ht="14.4" customHeight="1" spans="1:255">
      <c r="A50" s="44"/>
      <c r="B50" s="45"/>
      <c r="C50" s="46" t="s">
        <v>51</v>
      </c>
      <c r="D50" s="47"/>
      <c r="E50" s="48"/>
      <c r="F50" s="48"/>
      <c r="G50" s="49"/>
      <c r="H50" s="50">
        <f t="shared" ref="H50:Q50" si="11">SUM(H48:H49)</f>
        <v>18.2</v>
      </c>
      <c r="I50" s="98">
        <f t="shared" si="11"/>
        <v>546</v>
      </c>
      <c r="J50" s="98">
        <f t="shared" si="11"/>
        <v>0</v>
      </c>
      <c r="K50" s="98">
        <f t="shared" si="11"/>
        <v>546</v>
      </c>
      <c r="L50" s="98">
        <f t="shared" si="11"/>
        <v>0</v>
      </c>
      <c r="M50" s="98">
        <f t="shared" si="11"/>
        <v>0</v>
      </c>
      <c r="N50" s="98">
        <f t="shared" si="11"/>
        <v>0</v>
      </c>
      <c r="O50" s="98">
        <f t="shared" si="11"/>
        <v>0</v>
      </c>
      <c r="P50" s="98">
        <f t="shared" si="11"/>
        <v>0</v>
      </c>
      <c r="Q50" s="98">
        <f t="shared" si="11"/>
        <v>0</v>
      </c>
      <c r="R50" s="119"/>
      <c r="IU50" s="4"/>
    </row>
    <row r="51" s="2" customFormat="1" ht="15.75" customHeight="1" spans="1:255">
      <c r="A51" s="51"/>
      <c r="B51" s="52"/>
      <c r="C51" s="53"/>
      <c r="D51" s="53"/>
      <c r="E51" s="53"/>
      <c r="F51" s="53"/>
      <c r="G51" s="53"/>
      <c r="H51" s="54"/>
      <c r="I51" s="54"/>
      <c r="J51" s="99"/>
      <c r="K51" s="54"/>
      <c r="L51" s="54"/>
      <c r="M51" s="54"/>
      <c r="N51" s="54"/>
      <c r="O51" s="54"/>
      <c r="P51" s="100"/>
      <c r="Q51" s="100"/>
      <c r="R51" s="120"/>
      <c r="IU51" s="4"/>
    </row>
    <row r="52" s="2" customFormat="1" ht="15.75" customHeight="1" spans="1:255">
      <c r="A52" s="55" t="s">
        <v>102</v>
      </c>
      <c r="B52" s="56"/>
      <c r="C52" s="57" t="s">
        <v>103</v>
      </c>
      <c r="D52" s="58"/>
      <c r="E52" s="58"/>
      <c r="F52" s="58"/>
      <c r="G52" s="58"/>
      <c r="H52" s="59" t="s">
        <v>104</v>
      </c>
      <c r="I52" s="59" t="s">
        <v>105</v>
      </c>
      <c r="J52" s="101" t="s">
        <v>106</v>
      </c>
      <c r="K52" s="102"/>
      <c r="L52" s="102"/>
      <c r="M52" s="103"/>
      <c r="N52" s="104" t="s">
        <v>107</v>
      </c>
      <c r="O52" s="105"/>
      <c r="P52" s="105"/>
      <c r="Q52" s="121"/>
      <c r="R52" s="122" t="s">
        <v>8</v>
      </c>
      <c r="IU52" s="4"/>
    </row>
    <row r="53" s="2" customFormat="1" ht="15.75" customHeight="1" spans="1:255">
      <c r="A53" s="60"/>
      <c r="B53" s="61"/>
      <c r="C53" s="62"/>
      <c r="D53" s="62"/>
      <c r="E53" s="62"/>
      <c r="F53" s="62"/>
      <c r="G53" s="62"/>
      <c r="H53" s="63"/>
      <c r="I53" s="63"/>
      <c r="J53" s="106" t="s">
        <v>108</v>
      </c>
      <c r="K53" s="106" t="s">
        <v>109</v>
      </c>
      <c r="L53" s="107" t="s">
        <v>110</v>
      </c>
      <c r="M53" s="106" t="s">
        <v>111</v>
      </c>
      <c r="N53" s="106" t="s">
        <v>108</v>
      </c>
      <c r="O53" s="106" t="s">
        <v>109</v>
      </c>
      <c r="P53" s="107" t="s">
        <v>110</v>
      </c>
      <c r="Q53" s="106" t="s">
        <v>111</v>
      </c>
      <c r="R53" s="123"/>
      <c r="IU53" s="4"/>
    </row>
    <row r="54" s="2" customFormat="1" ht="15.75" customHeight="1" spans="1:255">
      <c r="A54" s="60"/>
      <c r="B54" s="61"/>
      <c r="C54" s="64" t="s">
        <v>112</v>
      </c>
      <c r="D54" s="65"/>
      <c r="E54" s="65"/>
      <c r="F54" s="65"/>
      <c r="G54" s="66"/>
      <c r="H54" s="67">
        <f t="shared" ref="H54:I59" si="12">SUM(J54,N54)</f>
        <v>38.8333333333333</v>
      </c>
      <c r="I54" s="67">
        <f t="shared" si="12"/>
        <v>695</v>
      </c>
      <c r="J54" s="79">
        <f>SUMIFS(H5:H17,$F5:$F17,"公共必修")</f>
        <v>35.8333333333333</v>
      </c>
      <c r="K54" s="79">
        <f t="shared" ref="K54:M54" si="13">SUMIFS(I5:I17,$F5:$F17,"公共必修")</f>
        <v>635</v>
      </c>
      <c r="L54" s="79">
        <f t="shared" si="13"/>
        <v>471</v>
      </c>
      <c r="M54" s="79">
        <f t="shared" si="13"/>
        <v>164</v>
      </c>
      <c r="N54" s="79">
        <f>SUMIFS(H5:H17,$F5:$F17,"公共选修")</f>
        <v>3</v>
      </c>
      <c r="O54" s="79">
        <f t="shared" ref="O54:Q54" si="14">SUMIFS(I5:I17,$F5:$F17,"公共选修")</f>
        <v>60</v>
      </c>
      <c r="P54" s="79">
        <f t="shared" si="14"/>
        <v>60</v>
      </c>
      <c r="Q54" s="79">
        <f t="shared" si="14"/>
        <v>0</v>
      </c>
      <c r="R54" s="124" t="s">
        <v>113</v>
      </c>
      <c r="IU54" s="4"/>
    </row>
    <row r="55" s="2" customFormat="1" ht="15.75" customHeight="1" spans="1:255">
      <c r="A55" s="60"/>
      <c r="B55" s="61"/>
      <c r="C55" s="68" t="s">
        <v>114</v>
      </c>
      <c r="D55" s="69" t="s">
        <v>115</v>
      </c>
      <c r="E55" s="70"/>
      <c r="F55" s="70"/>
      <c r="G55" s="71"/>
      <c r="H55" s="67">
        <f t="shared" si="12"/>
        <v>28.5555555555556</v>
      </c>
      <c r="I55" s="67">
        <f t="shared" si="12"/>
        <v>514</v>
      </c>
      <c r="J55" s="79">
        <f>SUMIFS(H19:H26,$F19:$F26,"专业必修")</f>
        <v>25.7777777777778</v>
      </c>
      <c r="K55" s="79">
        <f>SUMIFS(I19:I26,$F19:$F26,"专业必修")</f>
        <v>464</v>
      </c>
      <c r="L55" s="79">
        <f>SUMIFS(J19:J26,$F19:$F26,"专业必修")</f>
        <v>202</v>
      </c>
      <c r="M55" s="79">
        <f>SUMIFS(K19:K26,$F19:$F26,"专业必修")</f>
        <v>262</v>
      </c>
      <c r="N55" s="79">
        <f>SUMIFS(H19:H26,$F19:$F26,"专业限选")</f>
        <v>2.77777777777778</v>
      </c>
      <c r="O55" s="79">
        <f>SUMIFS(I19:I26,$F19:$F26,"专业限选")</f>
        <v>50</v>
      </c>
      <c r="P55" s="79">
        <f>SUMIFS(J19:J26,$F19:$F26,"专业限选")</f>
        <v>30</v>
      </c>
      <c r="Q55" s="79">
        <f>SUMIFS(K19:K26,$F19:$F26,"专业限选")</f>
        <v>0</v>
      </c>
      <c r="R55" s="125"/>
      <c r="IU55" s="4"/>
    </row>
    <row r="56" s="2" customFormat="1" ht="15.75" customHeight="1" spans="1:255">
      <c r="A56" s="60"/>
      <c r="B56" s="61"/>
      <c r="C56" s="72"/>
      <c r="D56" s="69" t="s">
        <v>116</v>
      </c>
      <c r="E56" s="70"/>
      <c r="F56" s="70"/>
      <c r="G56" s="71"/>
      <c r="H56" s="67">
        <f t="shared" si="12"/>
        <v>23.2</v>
      </c>
      <c r="I56" s="67">
        <f t="shared" si="12"/>
        <v>438</v>
      </c>
      <c r="J56" s="79">
        <f>SUMIFS(H28:H36,$F28:$F36,"专业必修")</f>
        <v>22</v>
      </c>
      <c r="K56" s="79">
        <f>SUMIFS(I28:I36,$F28:$F36,"专业必修")</f>
        <v>402</v>
      </c>
      <c r="L56" s="79">
        <f>SUMIFS(J28:J36,$F28:$F36,"专业必修")</f>
        <v>60</v>
      </c>
      <c r="M56" s="79">
        <f>SUMIFS(K28:K36,$F28:$F36,"专业必修")</f>
        <v>342</v>
      </c>
      <c r="N56" s="79">
        <f>SUMIFS(H28:H36,$F28:$F36,"专业限选")</f>
        <v>1.2</v>
      </c>
      <c r="O56" s="79">
        <f>SUMIFS(I28:I36,$F28:$F36,"专业限选")</f>
        <v>36</v>
      </c>
      <c r="P56" s="79">
        <f>SUMIFS(J28:J36,$F28:$F36,"专业限选")</f>
        <v>18</v>
      </c>
      <c r="Q56" s="79">
        <f>SUMIFS(K28:K36,$F28:$F36,"专业限选")</f>
        <v>18</v>
      </c>
      <c r="R56" s="125"/>
      <c r="IU56" s="4"/>
    </row>
    <row r="57" s="2" customFormat="1" ht="15.75" customHeight="1" spans="1:255">
      <c r="A57" s="60"/>
      <c r="B57" s="61"/>
      <c r="C57" s="72"/>
      <c r="D57" s="69" t="s">
        <v>117</v>
      </c>
      <c r="E57" s="70"/>
      <c r="F57" s="70"/>
      <c r="G57" s="71"/>
      <c r="H57" s="67">
        <f t="shared" si="12"/>
        <v>4.16666666666667</v>
      </c>
      <c r="I57" s="67">
        <f t="shared" si="12"/>
        <v>75</v>
      </c>
      <c r="J57" s="79">
        <f>SUMIFS(H38:H39,$F38:$F39,"专业必修")</f>
        <v>4.16666666666667</v>
      </c>
      <c r="K57" s="79">
        <f>SUMIFS(I38:I39,$F38:$F39,"专业必修")</f>
        <v>75</v>
      </c>
      <c r="L57" s="79">
        <f>SUMIFS(J38:J39,$F38:$F39,"专业必修")</f>
        <v>30</v>
      </c>
      <c r="M57" s="79">
        <f>SUMIFS(K38:K39,$F38:$F39,"专业必修")</f>
        <v>45</v>
      </c>
      <c r="N57" s="79">
        <f>SUMIFS(H38:H39,$F38:$F39,"专业限选")</f>
        <v>0</v>
      </c>
      <c r="O57" s="79">
        <f>SUMIFS(I38:I39,$F38:$F39,"专业限选")</f>
        <v>0</v>
      </c>
      <c r="P57" s="79">
        <f>SUMIFS(J38:J39,$F38:$F39,"专业限选")</f>
        <v>0</v>
      </c>
      <c r="Q57" s="79">
        <f>SUMIFS(K38:K39,$F38:$F39,"专业限选")</f>
        <v>0</v>
      </c>
      <c r="R57" s="125"/>
      <c r="IU57" s="4"/>
    </row>
    <row r="58" s="2" customFormat="1" ht="15.75" customHeight="1" spans="1:255">
      <c r="A58" s="60"/>
      <c r="B58" s="61"/>
      <c r="C58" s="72"/>
      <c r="D58" s="69" t="s">
        <v>118</v>
      </c>
      <c r="E58" s="70"/>
      <c r="F58" s="70"/>
      <c r="G58" s="71"/>
      <c r="H58" s="67">
        <f t="shared" si="12"/>
        <v>10</v>
      </c>
      <c r="I58" s="67">
        <f t="shared" si="12"/>
        <v>180</v>
      </c>
      <c r="J58" s="79">
        <f>SUMIFS(H41:H42,$F41:$F42,"专业必修")</f>
        <v>10</v>
      </c>
      <c r="K58" s="79">
        <f>SUMIFS(I41:I42,$F41:$F42,"专业必修")</f>
        <v>180</v>
      </c>
      <c r="L58" s="79">
        <f>SUMIFS(J41:J42,$F41:$F42,"专业必修")</f>
        <v>30</v>
      </c>
      <c r="M58" s="79">
        <f>SUMIFS(K41:K42,$F41:$F42,"专业必修")</f>
        <v>150</v>
      </c>
      <c r="N58" s="79">
        <f>SUMIFS(H41:H42,$F41:$F42,"专业限选")</f>
        <v>0</v>
      </c>
      <c r="O58" s="79">
        <f>SUMIFS(I41:I42,$F41:$F42,"专业限选")</f>
        <v>0</v>
      </c>
      <c r="P58" s="79">
        <f>SUMIFS(J41:J42,$F41:$F42,"专业限选")</f>
        <v>0</v>
      </c>
      <c r="Q58" s="79">
        <f>SUMIFS(K41:K42,$F41:$F42,"专业限选")</f>
        <v>0</v>
      </c>
      <c r="R58" s="125"/>
      <c r="IU58" s="4"/>
    </row>
    <row r="59" s="2" customFormat="1" ht="15.75" customHeight="1" spans="1:255">
      <c r="A59" s="60"/>
      <c r="B59" s="61"/>
      <c r="C59" s="72"/>
      <c r="D59" s="69" t="s">
        <v>119</v>
      </c>
      <c r="E59" s="70"/>
      <c r="F59" s="70"/>
      <c r="G59" s="71"/>
      <c r="H59" s="67">
        <f t="shared" si="12"/>
        <v>9.55555555555556</v>
      </c>
      <c r="I59" s="67">
        <f t="shared" si="12"/>
        <v>172</v>
      </c>
      <c r="J59" s="79">
        <f>SUMIFS(H44:H46,$F44:$F46,"专业必修")</f>
        <v>6.88888888888889</v>
      </c>
      <c r="K59" s="79">
        <f>SUMIFS(I44:I46,$F44:$F46,"专业必修")</f>
        <v>124</v>
      </c>
      <c r="L59" s="79">
        <f>SUMIFS(J44:J46,$F44:$F46,"专业必修")</f>
        <v>60</v>
      </c>
      <c r="M59" s="79">
        <f>SUMIFS(K44:K46,$F44:$F46,"专业必修")</f>
        <v>64</v>
      </c>
      <c r="N59" s="79">
        <f>SUMIFS(H44:H46,$F44:$F46,"专业限选")</f>
        <v>2.66666666666667</v>
      </c>
      <c r="O59" s="79">
        <f>SUMIFS(I44:I46,$F44:$F46,"专业限选")</f>
        <v>48</v>
      </c>
      <c r="P59" s="79">
        <f>SUMIFS(J44:J46,$F44:$F46,"专业限选")</f>
        <v>0</v>
      </c>
      <c r="Q59" s="79">
        <f>SUMIFS(K44:K46,$F44:$F46,"专业限选")</f>
        <v>48</v>
      </c>
      <c r="R59" s="125"/>
      <c r="IU59" s="4"/>
    </row>
    <row r="60" s="2" customFormat="1" ht="15.75" customHeight="1" spans="1:255">
      <c r="A60" s="60"/>
      <c r="B60" s="61"/>
      <c r="C60" s="73"/>
      <c r="D60" s="69" t="s">
        <v>120</v>
      </c>
      <c r="E60" s="70"/>
      <c r="F60" s="70"/>
      <c r="G60" s="71"/>
      <c r="H60" s="67">
        <f>SUM(H48:H49)</f>
        <v>18.2</v>
      </c>
      <c r="I60" s="67">
        <f>SUM(I48:I49)</f>
        <v>546</v>
      </c>
      <c r="J60" s="79">
        <f>SUMIFS(H48:H49,$F48:$F49,"专业必修")</f>
        <v>18.2</v>
      </c>
      <c r="K60" s="79">
        <f>SUMIFS(I48:I49,$F48:$F49,"专业必修")</f>
        <v>546</v>
      </c>
      <c r="L60" s="79">
        <f>SUMIFS(J48:J49,$F48:$F49,"专业必修")</f>
        <v>0</v>
      </c>
      <c r="M60" s="79">
        <f>SUMIFS(K48:K49,$F48:$F49,"专业必修")</f>
        <v>546</v>
      </c>
      <c r="N60" s="79"/>
      <c r="O60" s="79"/>
      <c r="P60" s="79"/>
      <c r="Q60" s="79"/>
      <c r="R60" s="125"/>
      <c r="IU60" s="4"/>
    </row>
    <row r="61" s="2" customFormat="1" ht="15.75" customHeight="1" spans="1:255">
      <c r="A61" s="60"/>
      <c r="B61" s="61"/>
      <c r="C61" s="74" t="s">
        <v>121</v>
      </c>
      <c r="D61" s="75"/>
      <c r="E61" s="75"/>
      <c r="F61" s="75"/>
      <c r="G61" s="76"/>
      <c r="H61" s="77">
        <f>J61+N61</f>
        <v>132.511111111111</v>
      </c>
      <c r="I61" s="77">
        <f>K61+O61</f>
        <v>2620</v>
      </c>
      <c r="J61" s="77">
        <f t="shared" ref="J61:Q61" si="15">SUM(J54:J60)</f>
        <v>122.866666666667</v>
      </c>
      <c r="K61" s="77">
        <f t="shared" si="15"/>
        <v>2426</v>
      </c>
      <c r="L61" s="77">
        <f t="shared" si="15"/>
        <v>853</v>
      </c>
      <c r="M61" s="77">
        <f t="shared" si="15"/>
        <v>1573</v>
      </c>
      <c r="N61" s="77">
        <f t="shared" si="15"/>
        <v>9.64444444444444</v>
      </c>
      <c r="O61" s="77">
        <f t="shared" si="15"/>
        <v>194</v>
      </c>
      <c r="P61" s="77">
        <f t="shared" si="15"/>
        <v>108</v>
      </c>
      <c r="Q61" s="77">
        <f t="shared" si="15"/>
        <v>66</v>
      </c>
      <c r="R61" s="125"/>
      <c r="IU61" s="4"/>
    </row>
    <row r="62" s="4" customFormat="1" ht="15.75" customHeight="1" spans="1:18">
      <c r="A62" s="60"/>
      <c r="B62" s="61"/>
      <c r="C62" s="78" t="s">
        <v>122</v>
      </c>
      <c r="D62" s="78"/>
      <c r="E62" s="78"/>
      <c r="F62" s="78"/>
      <c r="G62" s="78"/>
      <c r="H62" s="79">
        <f>J62+N62</f>
        <v>128.866666666667</v>
      </c>
      <c r="I62" s="79">
        <f>K62+O62</f>
        <v>0</v>
      </c>
      <c r="J62" s="79">
        <f>J61</f>
        <v>122.866666666667</v>
      </c>
      <c r="K62" s="79"/>
      <c r="L62" s="79"/>
      <c r="M62" s="79"/>
      <c r="N62" s="79">
        <v>6</v>
      </c>
      <c r="O62" s="79"/>
      <c r="P62" s="79"/>
      <c r="Q62" s="79"/>
      <c r="R62" s="125"/>
    </row>
    <row r="63" s="4" customFormat="1" ht="15.75" customHeight="1" spans="1:18">
      <c r="A63" s="60"/>
      <c r="B63" s="61"/>
      <c r="C63" s="80" t="s">
        <v>123</v>
      </c>
      <c r="D63" s="81"/>
      <c r="E63" s="81"/>
      <c r="F63" s="81"/>
      <c r="G63" s="82"/>
      <c r="H63" s="83" t="s">
        <v>112</v>
      </c>
      <c r="I63" s="108"/>
      <c r="J63" s="109">
        <f>I54/I61</f>
        <v>0.265267175572519</v>
      </c>
      <c r="K63" s="83" t="s">
        <v>124</v>
      </c>
      <c r="L63" s="108"/>
      <c r="M63" s="109">
        <f>K61/I61</f>
        <v>0.925954198473282</v>
      </c>
      <c r="N63" s="83" t="s">
        <v>125</v>
      </c>
      <c r="O63" s="108"/>
      <c r="P63" s="109">
        <f>SUM(L61,P61)/I61</f>
        <v>0.366793893129771</v>
      </c>
      <c r="Q63" s="126"/>
      <c r="R63" s="125"/>
    </row>
    <row r="64" s="4" customFormat="1" ht="15.75" customHeight="1" spans="1:18">
      <c r="A64" s="84"/>
      <c r="B64" s="85"/>
      <c r="C64" s="86"/>
      <c r="D64" s="87"/>
      <c r="E64" s="87"/>
      <c r="F64" s="87"/>
      <c r="G64" s="88"/>
      <c r="H64" s="83" t="s">
        <v>114</v>
      </c>
      <c r="I64" s="108"/>
      <c r="J64" s="109">
        <f>SUM(I55:I60)/I61</f>
        <v>0.734732824427481</v>
      </c>
      <c r="K64" s="83" t="s">
        <v>126</v>
      </c>
      <c r="L64" s="108"/>
      <c r="M64" s="109">
        <f>O61/I61</f>
        <v>0.0740458015267176</v>
      </c>
      <c r="N64" s="83" t="s">
        <v>127</v>
      </c>
      <c r="O64" s="108"/>
      <c r="P64" s="109">
        <f>SUM(M61,Q61)/I61</f>
        <v>0.625572519083969</v>
      </c>
      <c r="Q64" s="126"/>
      <c r="R64" s="127"/>
    </row>
    <row r="65" s="4" customFormat="1" ht="43.5" customHeight="1" spans="1:18">
      <c r="A65" s="129" t="s">
        <v>128</v>
      </c>
      <c r="B65" s="130"/>
      <c r="C65" s="131" t="s">
        <v>129</v>
      </c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3"/>
    </row>
    <row r="66" ht="10.8" hidden="1"/>
    <row r="67" ht="10.8" hidden="1"/>
    <row r="68" ht="10.8" hidden="1"/>
    <row r="69" ht="10.8" hidden="1"/>
    <row r="70" ht="10.8" hidden="1"/>
    <row r="71" ht="10.8" hidden="1"/>
    <row r="72" ht="10.8" hidden="1"/>
    <row r="73" ht="10.8" hidden="1"/>
    <row r="74" ht="10.8" hidden="1"/>
    <row r="75" ht="10.8" hidden="1"/>
    <row r="76" ht="10.8" hidden="1"/>
    <row r="77" ht="10.8" hidden="1"/>
    <row r="78" ht="10.8" hidden="1"/>
    <row r="79" ht="10.8" hidden="1"/>
    <row r="80" ht="10.8" hidden="1"/>
    <row r="81" ht="10.8" hidden="1"/>
    <row r="82" ht="10.8" hidden="1"/>
    <row r="83" ht="10.8" hidden="1"/>
    <row r="84" ht="10.8" hidden="1"/>
    <row r="85" ht="10.8" hidden="1"/>
    <row r="86" ht="10.8" hidden="1"/>
    <row r="87" ht="10.8" hidden="1"/>
    <row r="88" ht="10.8" hidden="1"/>
    <row r="89" ht="10.8" hidden="1"/>
    <row r="90" ht="10.8" hidden="1"/>
    <row r="91" ht="10.8" hidden="1"/>
    <row r="92" ht="10.8" hidden="1"/>
    <row r="93" ht="10.8" hidden="1"/>
    <row r="94" ht="10.8" hidden="1"/>
    <row r="95" ht="10.8" hidden="1"/>
    <row r="96" ht="10.8" hidden="1"/>
    <row r="97" ht="10.8" hidden="1"/>
    <row r="98" ht="10.8" hidden="1"/>
    <row r="99" ht="10.8" hidden="1"/>
    <row r="100" ht="10.8" hidden="1"/>
    <row r="101" ht="10.8" hidden="1"/>
    <row r="102" ht="10.8" hidden="1"/>
    <row r="103" ht="10.8" hidden="1"/>
    <row r="104" ht="10.8" hidden="1"/>
    <row r="105" ht="10.8" hidden="1"/>
    <row r="106" ht="10.8" hidden="1"/>
    <row r="107" ht="10.8" hidden="1"/>
    <row r="108" ht="10.8" hidden="1"/>
    <row r="109" ht="10.8" hidden="1"/>
    <row r="110" ht="10.8" hidden="1"/>
    <row r="111" ht="10.8" hidden="1"/>
    <row r="112" ht="10.8" hidden="1"/>
    <row r="113" ht="10.8" hidden="1"/>
    <row r="114" ht="10.8" hidden="1"/>
    <row r="115" ht="10.8" hidden="1"/>
    <row r="116" ht="10.8" hidden="1"/>
    <row r="117" ht="10.8" hidden="1"/>
    <row r="118" ht="10.8" hidden="1"/>
    <row r="119" ht="10.8" hidden="1"/>
    <row r="120" ht="10.8" hidden="1"/>
    <row r="121" ht="10.8" hidden="1"/>
    <row r="122" ht="10.8" hidden="1"/>
    <row r="123" ht="10.8" hidden="1"/>
    <row r="124" ht="10.8" hidden="1"/>
    <row r="125" ht="10.8" hidden="1"/>
    <row r="126" ht="10.8" hidden="1"/>
    <row r="127" ht="10.8" hidden="1"/>
    <row r="128" ht="10.8" hidden="1"/>
    <row r="129" ht="10.8" hidden="1"/>
    <row r="130" ht="10.8" hidden="1"/>
    <row r="131" ht="10.8" hidden="1"/>
    <row r="132" ht="10.8" hidden="1"/>
    <row r="133" ht="10.8" hidden="1"/>
    <row r="134" ht="10.8" hidden="1"/>
    <row r="135" ht="10.8" hidden="1"/>
    <row r="136" ht="10.8" hidden="1"/>
    <row r="137" ht="10.8" hidden="1"/>
    <row r="138" ht="10.8" hidden="1"/>
    <row r="139" ht="10.8" hidden="1"/>
    <row r="140" ht="10.8" hidden="1"/>
    <row r="141" ht="10.8" hidden="1"/>
    <row r="142" ht="10.8" hidden="1"/>
    <row r="143" ht="10.8" hidden="1"/>
    <row r="144" ht="10.8" hidden="1"/>
    <row r="145" ht="10.8" hidden="1"/>
    <row r="146" ht="10.8" hidden="1"/>
    <row r="147" ht="10.8" hidden="1"/>
    <row r="148" ht="10.8" hidden="1"/>
    <row r="149" ht="10.8" hidden="1"/>
    <row r="150" ht="10.8" hidden="1"/>
    <row r="151" ht="10.8" hidden="1"/>
    <row r="152" ht="10.8" hidden="1"/>
    <row r="153" ht="10.8" hidden="1"/>
    <row r="154" ht="10.8" hidden="1"/>
    <row r="155" ht="10.8" hidden="1"/>
    <row r="156" ht="10.8" hidden="1"/>
    <row r="157" ht="10.8" hidden="1"/>
    <row r="158" ht="10.8" hidden="1"/>
    <row r="159" ht="10.8" hidden="1"/>
    <row r="160" ht="10.8" hidden="1"/>
    <row r="161" ht="10.8" hidden="1"/>
    <row r="162" ht="10.8" hidden="1"/>
    <row r="163" ht="10.8" hidden="1"/>
    <row r="164" ht="10.8" hidden="1"/>
    <row r="165" ht="10.8" hidden="1"/>
    <row r="166" ht="10.8" hidden="1"/>
    <row r="167" ht="10.8" hidden="1"/>
  </sheetData>
  <sheetProtection selectLockedCells="1" formatCells="0" insertRows="0" deleteRows="0"/>
  <protectedRanges>
    <protectedRange sqref="D62:D64 H65:K65 J52:M52 O52:Q52 H51:O51 H62:O64 H61:Q61 J53:Q60" name="区域1" securityDescriptor=""/>
    <protectedRange sqref="L65:Q65" name="区域1_2" securityDescriptor=""/>
  </protectedRanges>
  <mergeCells count="50">
    <mergeCell ref="D2:G2"/>
    <mergeCell ref="J2:K2"/>
    <mergeCell ref="L2:Q2"/>
    <mergeCell ref="C18:D18"/>
    <mergeCell ref="J52:M52"/>
    <mergeCell ref="N52:Q52"/>
    <mergeCell ref="C54:G54"/>
    <mergeCell ref="D55:G55"/>
    <mergeCell ref="D56:G56"/>
    <mergeCell ref="D57:G57"/>
    <mergeCell ref="D58:G58"/>
    <mergeCell ref="D59:G59"/>
    <mergeCell ref="D60:G60"/>
    <mergeCell ref="C61:G61"/>
    <mergeCell ref="C62:G62"/>
    <mergeCell ref="H63:I63"/>
    <mergeCell ref="K63:L63"/>
    <mergeCell ref="N63:O63"/>
    <mergeCell ref="H64:I64"/>
    <mergeCell ref="K64:L64"/>
    <mergeCell ref="N64:O64"/>
    <mergeCell ref="A65:B65"/>
    <mergeCell ref="C65:R65"/>
    <mergeCell ref="A19:A50"/>
    <mergeCell ref="B19:B27"/>
    <mergeCell ref="B28:B37"/>
    <mergeCell ref="B38:B40"/>
    <mergeCell ref="B41:B43"/>
    <mergeCell ref="B44:B47"/>
    <mergeCell ref="B48:B50"/>
    <mergeCell ref="C2:C4"/>
    <mergeCell ref="C55:C60"/>
    <mergeCell ref="D3:D4"/>
    <mergeCell ref="E3:E4"/>
    <mergeCell ref="F3:F4"/>
    <mergeCell ref="G3:G4"/>
    <mergeCell ref="H2:H4"/>
    <mergeCell ref="H52:H53"/>
    <mergeCell ref="I2:I4"/>
    <mergeCell ref="I52:I53"/>
    <mergeCell ref="J3:J4"/>
    <mergeCell ref="K3:K4"/>
    <mergeCell ref="R2:R4"/>
    <mergeCell ref="R52:R53"/>
    <mergeCell ref="R54:R64"/>
    <mergeCell ref="A2:B4"/>
    <mergeCell ref="A5:B18"/>
    <mergeCell ref="C63:G64"/>
    <mergeCell ref="A52:B64"/>
    <mergeCell ref="C52:G53"/>
  </mergeCells>
  <conditionalFormatting sqref="J13:Q15">
    <cfRule type="expression" priority="1">
      <formula>SUM($H$13:$H$15)=0</formula>
    </cfRule>
    <cfRule type="expression" dxfId="0" priority="2">
      <formula>"SUM($H$13:$H$15)=0"</formula>
    </cfRule>
    <cfRule type="expression" priority="3">
      <formula>SUM($H$13:$H$15)=0</formula>
    </cfRule>
  </conditionalFormatting>
  <dataValidations count="4">
    <dataValidation type="list" allowBlank="1" showInputMessage="1" showErrorMessage="1" sqref="E5:E50">
      <formula1>"A类,B类,C类"</formula1>
    </dataValidation>
    <dataValidation type="list" allowBlank="1" showInputMessage="1" showErrorMessage="1" sqref="F5:F50">
      <formula1>"公共必修,公共选修,专业必修,专业限选"</formula1>
    </dataValidation>
    <dataValidation type="list" allowBlank="1" showInputMessage="1" showErrorMessage="1" sqref="G5:G50">
      <formula1>"课堂讲授,课内实验,讲座,操作训练,理实混合,集中实训,在线学习,翻转课堂,MOOC,学徒制,顶岗实习,跟岗实习,其它"</formula1>
    </dataValidation>
    <dataValidation type="list" allowBlank="1" showInputMessage="1" showErrorMessage="1" sqref="F56:G59">
      <formula1>"必修,限选,必修+限选"</formula1>
    </dataValidation>
  </dataValidations>
  <printOptions horizontalCentered="1"/>
  <pageMargins left="0.235416666666667" right="0.235416666666667" top="0.471527777777778" bottom="0.196527777777778" header="0.15625" footer="0.15625"/>
  <pageSetup paperSize="9" orientation="portrait"/>
  <headerFooter alignWithMargins="0"/>
  <ignoredErrors>
    <ignoredError sqref="I5 H6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2019级教学计划进程表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2018级教学计划进程表(模块化)</dc:title>
  <dc:creator>Xue yahong</dc:creator>
  <cp:lastModifiedBy>Administrator</cp:lastModifiedBy>
  <dcterms:created xsi:type="dcterms:W3CDTF">2017-05-15T05:13:00Z</dcterms:created>
  <cp:lastPrinted>2019-06-16T02:54:00Z</cp:lastPrinted>
  <dcterms:modified xsi:type="dcterms:W3CDTF">2020-04-21T00:58:15Z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KSOReadingLayout">
    <vt:bool>false</vt:bool>
  </property>
</Properties>
</file>